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01" yWindow="65476" windowWidth="15480" windowHeight="11640" activeTab="3"/>
  </bookViews>
  <sheets>
    <sheet name="READ ME" sheetId="1" r:id="rId1"/>
    <sheet name="6-3 IP" sheetId="2" r:id="rId2"/>
    <sheet name="6-3 SI" sheetId="3" r:id="rId3"/>
    <sheet name="AppA IP" sheetId="4" r:id="rId4"/>
    <sheet name="AppA SI" sheetId="5" r:id="rId5"/>
  </sheets>
  <definedNames/>
  <calcPr fullCalcOnLoad="1"/>
</workbook>
</file>

<file path=xl/sharedStrings.xml><?xml version="1.0" encoding="utf-8"?>
<sst xmlns="http://schemas.openxmlformats.org/spreadsheetml/2006/main" count="589" uniqueCount="161">
  <si>
    <r>
      <t xml:space="preserve">Primary airflow to zone from air handler (intake plus recirculated air, but not local recirculation such as at mixing boxes), cfm. </t>
    </r>
    <r>
      <rPr>
        <b/>
        <sz val="9"/>
        <rFont val="Geneva"/>
        <family val="0"/>
      </rPr>
      <t>In VAV systems, use the design value.</t>
    </r>
  </si>
  <si>
    <r>
      <t xml:space="preserve">Supply/discharge to zone including primary air Vpz and locally recirculated air, cfm. </t>
    </r>
    <r>
      <rPr>
        <b/>
        <sz val="9"/>
        <rFont val="Geneva"/>
        <family val="0"/>
      </rPr>
      <t>In VAV systems, use the design value.</t>
    </r>
  </si>
  <si>
    <r>
      <t xml:space="preserve">Minimum supply/discharge to zone used to calculate Ev, cfm. </t>
    </r>
    <r>
      <rPr>
        <b/>
        <sz val="9"/>
        <rFont val="Geneva"/>
        <family val="0"/>
      </rPr>
      <t>In CAV systems, Vdzm = Vdz. In VAV systems, Vdzm is the minimum expected value of Vdz.</t>
    </r>
  </si>
  <si>
    <t>= Vot/Vps</t>
  </si>
  <si>
    <t>Gym, stadium (play  area)</t>
  </si>
  <si>
    <t>Spectator areas</t>
  </si>
  <si>
    <t>Swimming (pool &amp; deck)</t>
  </si>
  <si>
    <t>Disco/dance floors</t>
  </si>
  <si>
    <t>Health club/aerobics room</t>
  </si>
  <si>
    <t>Health club/weight rooms</t>
  </si>
  <si>
    <t>Bowling alley (seating)</t>
  </si>
  <si>
    <t>Gambling casinos</t>
  </si>
  <si>
    <t>Game arcades</t>
  </si>
  <si>
    <t>Rp
(L/s-per)</t>
  </si>
  <si>
    <t>Ra
(L/s-m2)</t>
  </si>
  <si>
    <t>Floor area of zone, m2</t>
  </si>
  <si>
    <t>Area outdoor air rate from Table 6.1, L/s-m2</t>
  </si>
  <si>
    <t>People outdoor air rate from Table 6.1, L/s-person</t>
  </si>
  <si>
    <t>Outdoor airflow to the zone corrected for zone air distribution effectiveness, (Pz*Rp + Az*Ra)/Ez, L/s</t>
  </si>
  <si>
    <r>
      <t xml:space="preserve">Primary airflow to zone from air handler. </t>
    </r>
    <r>
      <rPr>
        <b/>
        <sz val="9"/>
        <rFont val="Geneva"/>
        <family val="0"/>
      </rPr>
      <t>In VAV systems, use the design value.</t>
    </r>
    <r>
      <rPr>
        <sz val="9"/>
        <rFont val="Geneva"/>
        <family val="0"/>
      </rPr>
      <t xml:space="preserve"> L/s</t>
    </r>
  </si>
  <si>
    <t xml:space="preserve">Note: In VAV systems, Vps is equal to the fan airflow, and the formula in cell c40 needs to be replaced by this value. </t>
  </si>
  <si>
    <r>
      <t xml:space="preserve">Total system primary flow to all zones, </t>
    </r>
    <r>
      <rPr>
        <sz val="9"/>
        <rFont val="Symbol"/>
        <family val="0"/>
      </rPr>
      <t>S</t>
    </r>
    <r>
      <rPr>
        <sz val="9"/>
        <rFont val="Geneva"/>
        <family val="0"/>
      </rPr>
      <t xml:space="preserve"> Vpz, cfm</t>
    </r>
  </si>
  <si>
    <r>
      <t xml:space="preserve">The minimum value of the primary airflow to zone from air handler. </t>
    </r>
    <r>
      <rPr>
        <b/>
        <sz val="9"/>
        <rFont val="Geneva"/>
        <family val="0"/>
      </rPr>
      <t>In CAV systems, Vpzm = Vpz.</t>
    </r>
    <r>
      <rPr>
        <sz val="9"/>
        <rFont val="Geneva"/>
        <family val="0"/>
      </rPr>
      <t xml:space="preserve"> L/s</t>
    </r>
  </si>
  <si>
    <r>
      <t>Uncorrected outdoor air intake, = D*</t>
    </r>
    <r>
      <rPr>
        <sz val="9"/>
        <rFont val="Symbol"/>
        <family val="0"/>
      </rPr>
      <t>S</t>
    </r>
    <r>
      <rPr>
        <sz val="9"/>
        <rFont val="Geneva"/>
        <family val="0"/>
      </rPr>
      <t>Rp*Pz +</t>
    </r>
    <r>
      <rPr>
        <sz val="9"/>
        <rFont val="Symbol"/>
        <family val="0"/>
      </rPr>
      <t>S</t>
    </r>
    <r>
      <rPr>
        <sz val="9"/>
        <rFont val="Geneva"/>
        <family val="0"/>
      </rPr>
      <t>Ra*Az, L/s</t>
    </r>
  </si>
  <si>
    <t>Minimum outdoor air intake, Vou/Ev, L/s</t>
  </si>
  <si>
    <r>
      <t xml:space="preserve">The minimum value of the primary airflow to zone from air handler. </t>
    </r>
    <r>
      <rPr>
        <b/>
        <sz val="9"/>
        <rFont val="Geneva"/>
        <family val="0"/>
      </rPr>
      <t>In CAV systems, Vpzm = Vpz.</t>
    </r>
    <r>
      <rPr>
        <sz val="9"/>
        <rFont val="Geneva"/>
        <family val="0"/>
      </rPr>
      <t xml:space="preserve"> cfm</t>
    </r>
  </si>
  <si>
    <r>
      <t>Uncorrected outdoor air intake, = D*</t>
    </r>
    <r>
      <rPr>
        <sz val="9"/>
        <rFont val="Symbol"/>
        <family val="0"/>
      </rPr>
      <t>S</t>
    </r>
    <r>
      <rPr>
        <sz val="9"/>
        <rFont val="Geneva"/>
        <family val="0"/>
      </rPr>
      <t>Rp*Pz +</t>
    </r>
    <r>
      <rPr>
        <sz val="9"/>
        <rFont val="Symbol"/>
        <family val="0"/>
      </rPr>
      <t>S</t>
    </r>
    <r>
      <rPr>
        <sz val="9"/>
        <rFont val="Geneva"/>
        <family val="0"/>
      </rPr>
      <t>Ra*Az, cfm</t>
    </r>
  </si>
  <si>
    <t>Not used in calculation</t>
  </si>
  <si>
    <t>Minimum outdoor air intake, Vou/Ev, cfm</t>
  </si>
  <si>
    <t>Percent outdoor air intake</t>
  </si>
  <si>
    <t>= Vot/Sum of Vpz</t>
  </si>
  <si>
    <r>
      <t xml:space="preserve">Primary airflow to zone from air handler (intake plus recirculated air, but not local recirculation such as at mixing boxes), L/s. </t>
    </r>
    <r>
      <rPr>
        <b/>
        <sz val="9"/>
        <rFont val="Geneva"/>
        <family val="0"/>
      </rPr>
      <t>In VAV systems, use the design value.</t>
    </r>
  </si>
  <si>
    <r>
      <t xml:space="preserve">Supply/discharge to zone including primary air Vpz and locally recirculated air, L/s. </t>
    </r>
    <r>
      <rPr>
        <b/>
        <sz val="9"/>
        <rFont val="Geneva"/>
        <family val="0"/>
      </rPr>
      <t>In VAV systems, use the design value.</t>
    </r>
  </si>
  <si>
    <r>
      <t xml:space="preserve">Minimum supply/discharge to zone used to calculate Ev, L/s. </t>
    </r>
    <r>
      <rPr>
        <b/>
        <sz val="9"/>
        <rFont val="Geneva"/>
        <family val="0"/>
      </rPr>
      <t>In CAV systems, Vdzm = Vdz. In VAV systems, Vdzm is the minimum expected value of Vdz.</t>
    </r>
  </si>
  <si>
    <t>Outdoor air fraction required in air discharged to zone,
= Voz/Vdzm</t>
  </si>
  <si>
    <r>
      <t xml:space="preserve">Total system primary flow to all zones, </t>
    </r>
    <r>
      <rPr>
        <sz val="9"/>
        <rFont val="Symbol"/>
        <family val="0"/>
      </rPr>
      <t>S</t>
    </r>
    <r>
      <rPr>
        <sz val="9"/>
        <rFont val="Geneva"/>
        <family val="0"/>
      </rPr>
      <t xml:space="preserve"> Vpz, L/s</t>
    </r>
  </si>
  <si>
    <t>Restaurant dining rooms</t>
  </si>
  <si>
    <t>Cafeteria / fast food dining</t>
  </si>
  <si>
    <t>Bars, cocktail lounges</t>
  </si>
  <si>
    <t>Conference / meeting</t>
  </si>
  <si>
    <t>Corridors</t>
  </si>
  <si>
    <t>Storage rooms</t>
  </si>
  <si>
    <t>Barracks sleeping areas</t>
  </si>
  <si>
    <t>Lobbies/prefunction</t>
  </si>
  <si>
    <t xml:space="preserve">Multi-purpose assembly </t>
  </si>
  <si>
    <t>Reception areas</t>
  </si>
  <si>
    <t>Telephone/data entry</t>
  </si>
  <si>
    <t>Main entry lobbies</t>
  </si>
  <si>
    <t xml:space="preserve">Bank vaults/safe deposit </t>
  </si>
  <si>
    <t>Computer (not printing)</t>
  </si>
  <si>
    <t>Pharmacy (prep. area)</t>
  </si>
  <si>
    <t>Photo studios</t>
  </si>
  <si>
    <t>Shipping/Receiving</t>
  </si>
  <si>
    <t>Transportation waiting</t>
  </si>
  <si>
    <t>Warehouses</t>
  </si>
  <si>
    <t>Auditorium seating area</t>
  </si>
  <si>
    <t>Courtrooms</t>
  </si>
  <si>
    <t>Legislative chambers</t>
  </si>
  <si>
    <t>Libraries</t>
  </si>
  <si>
    <t>Lobbies</t>
  </si>
  <si>
    <t>Museums (Children’s)</t>
  </si>
  <si>
    <t>Museums/Galleries</t>
  </si>
  <si>
    <t>Sales (except as below)</t>
  </si>
  <si>
    <t>Mall common areas</t>
  </si>
  <si>
    <t>Barber shop</t>
  </si>
  <si>
    <t>Beauty and nail salons</t>
  </si>
  <si>
    <t>Pet shops (animal areas)</t>
  </si>
  <si>
    <t>Supermarket</t>
  </si>
  <si>
    <t>Space type (select from pull-down list)</t>
  </si>
  <si>
    <t>Bedroom/Living Room</t>
  </si>
  <si>
    <t>Office space</t>
  </si>
  <si>
    <t>Places of religious worship</t>
  </si>
  <si>
    <t>Sports arena (play area)</t>
  </si>
  <si>
    <t>Multi-purpose assembly</t>
  </si>
  <si>
    <t>Bank vaults/safe deposit</t>
  </si>
  <si>
    <t>Gym, stadium (play area)</t>
  </si>
  <si>
    <t>ZONE LEVEL</t>
  </si>
  <si>
    <t>Vot</t>
  </si>
  <si>
    <t>System population, maximum simultaneous # of occupants of space served by system</t>
  </si>
  <si>
    <t>Fa</t>
  </si>
  <si>
    <t>Fb</t>
  </si>
  <si>
    <t>Fc</t>
  </si>
  <si>
    <t>Outdoor airflow to the zone corrected for zone air distribution effectiveness, (Pz*Rp + Az*Ra)/Ez, cfm</t>
  </si>
  <si>
    <r>
      <t xml:space="preserve">Primary airflow to zone from air handler. </t>
    </r>
    <r>
      <rPr>
        <b/>
        <sz val="9"/>
        <rFont val="Geneva"/>
        <family val="0"/>
      </rPr>
      <t>In VAV systems, use the design value.</t>
    </r>
    <r>
      <rPr>
        <sz val="9"/>
        <rFont val="Geneva"/>
        <family val="0"/>
      </rPr>
      <t xml:space="preserve"> cfm</t>
    </r>
  </si>
  <si>
    <t>Zones served by system</t>
  </si>
  <si>
    <t>System population, maximum simultaneious # of occupants of space served by system</t>
  </si>
  <si>
    <t>SYSTEM LEVEL</t>
  </si>
  <si>
    <t>Zone 2</t>
  </si>
  <si>
    <t>Zone 3</t>
  </si>
  <si>
    <t>Percent outdoor air intake, Vot/Vps</t>
  </si>
  <si>
    <t>System ventilation efficiency</t>
  </si>
  <si>
    <t>Xs</t>
  </si>
  <si>
    <r>
      <t>Occupant diversity, ratio of system peak occupancy to sum of space peak occupancies, = Ps/</t>
    </r>
    <r>
      <rPr>
        <sz val="9"/>
        <rFont val="Symbol"/>
        <family val="0"/>
      </rPr>
      <t>S</t>
    </r>
    <r>
      <rPr>
        <sz val="9"/>
        <rFont val="Geneva"/>
        <family val="0"/>
      </rPr>
      <t>Pz</t>
    </r>
  </si>
  <si>
    <t>Rp</t>
  </si>
  <si>
    <t>Ra</t>
  </si>
  <si>
    <t>Area outdoor air rate from Table 6.1, cfm/ft2</t>
  </si>
  <si>
    <t>People outdoor air rate from Table 6.1, cfm/person</t>
  </si>
  <si>
    <t>Pz*Rp</t>
  </si>
  <si>
    <t>Az*Ra</t>
  </si>
  <si>
    <t>Voz</t>
  </si>
  <si>
    <t>Vdzm</t>
  </si>
  <si>
    <t>Evs</t>
  </si>
  <si>
    <t>Zone ventilation efficiency, (Fa +Xs*Fb - Z*Fc)/Fa</t>
  </si>
  <si>
    <t>Ev</t>
  </si>
  <si>
    <t>System ventilation efficiency, min(Evs)</t>
  </si>
  <si>
    <t>SYSTEM EFFICIENCY</t>
  </si>
  <si>
    <t>Zd</t>
  </si>
  <si>
    <t>Vpzm</t>
  </si>
  <si>
    <t>Primary outdoor air fraction, Voz/Vpzm</t>
  </si>
  <si>
    <t>Rp (cfm/per)</t>
  </si>
  <si>
    <t>Coin operated laundries</t>
  </si>
  <si>
    <t xml:space="preserve">This spreadsheet allows one to perform the calculations of system Minimum Outdoor Air Intake Vot under the Ventilation Rate Procedure in ASHRAE Standard 62.1-2004,  including the calculations of System Ventilation Efficiency Ev. This approach first appeared in addendum 62n to Standard 62.1-2001.
There are two methods for accounting for System Efficiency in the calculation of Vot, the default values in Table 6-3 and the calculation method in Appendix A.
Worksheets 6-3 IP and 6-3 SI contain the calculation method based on Table 6-3 in IP and SI units respectively.
Worksheets AppA IP and AppA SI contain the complete calculation method based on Appendix A in IP and SI units.
</t>
  </si>
  <si>
    <t>Fraction of supply air to zone from full mixed primary air, = Ep = Vpz/Vdz</t>
  </si>
  <si>
    <t>Vpz</t>
  </si>
  <si>
    <t>Vdz</t>
  </si>
  <si>
    <t>Zone 1</t>
  </si>
  <si>
    <t>Ep</t>
  </si>
  <si>
    <t>Fraction of secondary recirc to zone representative of system average, only applies if Ep&lt;1. For plenum return =0. For duct return with local secondary recirc =1.</t>
  </si>
  <si>
    <t>Zone air distribution effectiveness, Table 6.2</t>
  </si>
  <si>
    <t>Fraction of supply air to zone from sources outside zone, = Ep + (1-Ep)*Er</t>
  </si>
  <si>
    <t>Stages, studios</t>
  </si>
  <si>
    <t>Zone population, largest # of people expected to occupy zone</t>
  </si>
  <si>
    <t>Ps</t>
  </si>
  <si>
    <t>Primary air fraction to zone, = Vpz/Vdz (=1 for single duct and single zone systems)</t>
  </si>
  <si>
    <t>Zone 4</t>
  </si>
  <si>
    <t>D</t>
  </si>
  <si>
    <t>Space type</t>
  </si>
  <si>
    <t>Zp</t>
  </si>
  <si>
    <t>System ventilation efficiency, Table 6.3 based on maxZp</t>
  </si>
  <si>
    <t>Max Zp</t>
  </si>
  <si>
    <t>Ra (cfm/ft2)</t>
  </si>
  <si>
    <t>Cell</t>
  </si>
  <si>
    <t>Dayroom</t>
  </si>
  <si>
    <t>Guard stations</t>
  </si>
  <si>
    <t>Booking/waiting</t>
  </si>
  <si>
    <t>Daycare (through age 4)</t>
  </si>
  <si>
    <t>Classrooms (ages 5-8)</t>
  </si>
  <si>
    <t>Classrooms (age 9 plus)</t>
  </si>
  <si>
    <t>Lecture Classroom</t>
  </si>
  <si>
    <t>Lecture Hall (fixed seats)</t>
  </si>
  <si>
    <t>Art classroom</t>
  </si>
  <si>
    <t>Science laboratories</t>
  </si>
  <si>
    <t>Wood/metal shop</t>
  </si>
  <si>
    <t>Media Center</t>
  </si>
  <si>
    <t>Computer Lab.</t>
  </si>
  <si>
    <t>Music/theater/dance</t>
  </si>
  <si>
    <t>Multi-use Assembly</t>
  </si>
  <si>
    <t>RESULTS</t>
  </si>
  <si>
    <t>Fraction of outdoor air to zone from sources outside zone, = 1 - (1-Ez) * (1-Er) * (1-Ep)</t>
  </si>
  <si>
    <t>Er</t>
  </si>
  <si>
    <t>Ez</t>
  </si>
  <si>
    <t>Mixing ratio at primary air handler of uncorrected outdoor air intake to system primary flow, = Vou/Vps</t>
  </si>
  <si>
    <t>Vou</t>
  </si>
  <si>
    <t>Vps</t>
  </si>
  <si>
    <t>Az</t>
  </si>
  <si>
    <t>Floor area of zone, ft2</t>
  </si>
  <si>
    <t>Pz</t>
  </si>
  <si>
    <r>
      <t>READ THIS FIRST
To use this spreadsheet, identify the zones served by the system being designed and list them in row 4. Then select the space type using the pull down menus in row 5. For each zone, enter the values in all yellow shaded cells, plus the total number of occupants expected to be served by the system in cell C20.
The values used for Vpz and Vpzm depend on whether one is designing a CAV or VAV system. Notes in bold text are included below that explain these distinctions.
NOTE: Various sums and formulas in column C (in boxes) are based on the individual zone data entered from column C through column Z. If the system, has more than  24 zones, then the sums and formulas in column C need to be modified to include all the zones.</t>
    </r>
  </si>
  <si>
    <r>
      <t>READ THIS FIRST</t>
    </r>
    <r>
      <rPr>
        <sz val="9"/>
        <rFont val="Geneva"/>
        <family val="0"/>
      </rPr>
      <t xml:space="preserve">
To use this spreadsheet, identify the zones served by the system being designed and list them in row 4. Then select the space type using the pull down menus in row 5. For each zone, enter the values in all yellow shaded cells, plus the total number of occupants expected to be served by the system in cell C20.
The values used for Vpz and Vpzm depend on whether one is designing a CAV or VAV system. Notes in </t>
    </r>
    <r>
      <rPr>
        <b/>
        <sz val="9"/>
        <rFont val="Geneva"/>
        <family val="0"/>
      </rPr>
      <t>bold text</t>
    </r>
    <r>
      <rPr>
        <sz val="9"/>
        <rFont val="Geneva"/>
        <family val="0"/>
      </rPr>
      <t xml:space="preserve"> are included below that explain these distinctions.
</t>
    </r>
    <r>
      <rPr>
        <b/>
        <sz val="9"/>
        <rFont val="Geneva"/>
        <family val="0"/>
      </rPr>
      <t>NOTE</t>
    </r>
    <r>
      <rPr>
        <sz val="9"/>
        <rFont val="Geneva"/>
        <family val="0"/>
      </rPr>
      <t>: Various sums and formulas in column C (in boxes) are based on the individual zone data entered from column C through column Z. If the system, has more than 24 zones, then the sums and formulas in column C need to be modified to include all the zones.</t>
    </r>
  </si>
  <si>
    <r>
      <t xml:space="preserve">READ THIS FIRST
</t>
    </r>
    <r>
      <rPr>
        <sz val="9"/>
        <rFont val="Geneva"/>
        <family val="0"/>
      </rPr>
      <t xml:space="preserve">To use this spreadsheet, identify the zones served by the system being designed and list them in row 4. Then select the space type using the pull down menus in row 5. For each zone, enter the values in all yellow shaded cells, plus the total number of occupants expected to be served by the system in cell C20.
The values used for Vpz and Vpzm depend on whether one is designing a CAV or VAV system. Notes in </t>
    </r>
    <r>
      <rPr>
        <b/>
        <sz val="9"/>
        <rFont val="Geneva"/>
        <family val="0"/>
      </rPr>
      <t>bold text</t>
    </r>
    <r>
      <rPr>
        <sz val="9"/>
        <rFont val="Geneva"/>
        <family val="0"/>
      </rPr>
      <t xml:space="preserve"> are included below that explain these distinctions.
</t>
    </r>
    <r>
      <rPr>
        <b/>
        <sz val="9"/>
        <rFont val="Geneva"/>
        <family val="0"/>
      </rPr>
      <t>NOTE</t>
    </r>
    <r>
      <rPr>
        <sz val="9"/>
        <rFont val="Geneva"/>
        <family val="0"/>
      </rPr>
      <t>: Various sums and formulas in column C (in boxes) are based on the individual zone data entered from column C through column Z. If the system, has more than  24 zones, then the sums and formulas in column C need to be modified to include all the zones.</t>
    </r>
  </si>
  <si>
    <r>
      <t xml:space="preserve">READ THIS FIRST
</t>
    </r>
    <r>
      <rPr>
        <sz val="9"/>
        <rFont val="Geneva"/>
        <family val="0"/>
      </rPr>
      <t xml:space="preserve">To use this spreadsheet, identify the zones served by the system being designed and list them in row 11. Then select the space type using the pull down menus in row 12. For each zone, enter the values in all yellow shaded cells, plus the total number of occupants expected to be served by the system in cell C36.
The values used for Vpz, Vdz and Vdzm depend on whether one is designing a CAV or VAV system. Notes in </t>
    </r>
    <r>
      <rPr>
        <b/>
        <sz val="9"/>
        <rFont val="Geneva"/>
        <family val="0"/>
      </rPr>
      <t>bold text</t>
    </r>
    <r>
      <rPr>
        <sz val="9"/>
        <rFont val="Geneva"/>
        <family val="0"/>
      </rPr>
      <t xml:space="preserve"> are included below that explain these distinctions.
</t>
    </r>
    <r>
      <rPr>
        <b/>
        <sz val="9"/>
        <rFont val="Geneva"/>
        <family val="0"/>
      </rPr>
      <t>NOTE</t>
    </r>
    <r>
      <rPr>
        <sz val="9"/>
        <rFont val="Geneva"/>
        <family val="0"/>
      </rPr>
      <t>: Various sums and formulas in column C (in boxes) are based on the individual zone data entered from column C through column Z. If the system, has more than  24 zones, then the sums and formulas in column C need to be modified to include all the zones.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</si>
</sst>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4">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9"/>
      <name val="Symbol"/>
      <family val="0"/>
    </font>
    <font>
      <b/>
      <sz val="12"/>
      <name val="Geneva"/>
      <family val="0"/>
    </font>
    <font>
      <sz val="8"/>
      <name val="Geneva"/>
      <family val="0"/>
    </font>
    <font>
      <sz val="9"/>
      <name val="Lucida Grande"/>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8">
    <xf numFmtId="0" fontId="0" fillId="0" borderId="0" xfId="0" applyAlignment="1">
      <alignment/>
    </xf>
    <xf numFmtId="0" fontId="0" fillId="0" borderId="0" xfId="0" applyAlignment="1">
      <alignment vertical="top"/>
    </xf>
    <xf numFmtId="0" fontId="0" fillId="0" borderId="0" xfId="0" applyAlignment="1">
      <alignment vertical="top" wrapText="1"/>
    </xf>
    <xf numFmtId="0" fontId="1" fillId="0" borderId="0" xfId="0" applyFont="1" applyAlignment="1">
      <alignment/>
    </xf>
    <xf numFmtId="0" fontId="1"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xf>
    <xf numFmtId="0" fontId="1" fillId="0" borderId="0" xfId="0" applyFont="1" applyAlignment="1">
      <alignment vertical="top"/>
    </xf>
    <xf numFmtId="0" fontId="1" fillId="0" borderId="0" xfId="0" applyFont="1" applyAlignment="1">
      <alignment vertical="top" wrapText="1"/>
    </xf>
    <xf numFmtId="1" fontId="1" fillId="0" borderId="0" xfId="0" applyNumberFormat="1" applyFont="1" applyAlignment="1">
      <alignment vertical="top"/>
    </xf>
    <xf numFmtId="0" fontId="1" fillId="0" borderId="0" xfId="0" applyFont="1" applyAlignment="1">
      <alignment horizontal="center"/>
    </xf>
    <xf numFmtId="0" fontId="0" fillId="0" borderId="0" xfId="0" applyFont="1" applyAlignment="1">
      <alignment horizontal="center" wrapText="1"/>
    </xf>
    <xf numFmtId="2" fontId="0" fillId="0" borderId="0" xfId="0" applyNumberFormat="1" applyAlignment="1">
      <alignment vertical="top"/>
    </xf>
    <xf numFmtId="0" fontId="0" fillId="33" borderId="0" xfId="0" applyFill="1" applyAlignment="1">
      <alignment vertical="top"/>
    </xf>
    <xf numFmtId="1" fontId="0" fillId="0" borderId="0" xfId="0" applyNumberFormat="1" applyAlignment="1">
      <alignment vertical="top"/>
    </xf>
    <xf numFmtId="2" fontId="0" fillId="0" borderId="0" xfId="0" applyNumberFormat="1" applyAlignment="1">
      <alignment vertical="top" wrapText="1"/>
    </xf>
    <xf numFmtId="2" fontId="0" fillId="0" borderId="0" xfId="0" applyNumberFormat="1" applyAlignment="1">
      <alignment/>
    </xf>
    <xf numFmtId="2" fontId="0" fillId="33" borderId="0" xfId="0" applyNumberFormat="1" applyFill="1" applyAlignment="1">
      <alignment vertical="top"/>
    </xf>
    <xf numFmtId="0" fontId="0" fillId="34" borderId="0" xfId="0" applyFill="1" applyAlignment="1">
      <alignment vertical="top"/>
    </xf>
    <xf numFmtId="0" fontId="0" fillId="35" borderId="0" xfId="0" applyFill="1" applyAlignment="1">
      <alignment vertical="top" wrapText="1"/>
    </xf>
    <xf numFmtId="0" fontId="0" fillId="35" borderId="0" xfId="0" applyFill="1" applyAlignment="1">
      <alignment vertical="top"/>
    </xf>
    <xf numFmtId="0" fontId="0" fillId="35" borderId="0" xfId="0" applyFill="1" applyAlignment="1">
      <alignment/>
    </xf>
    <xf numFmtId="2" fontId="0" fillId="33" borderId="0" xfId="0" applyNumberFormat="1" applyFill="1" applyAlignment="1">
      <alignment/>
    </xf>
    <xf numFmtId="0" fontId="0" fillId="33" borderId="0" xfId="0" applyFill="1" applyAlignment="1">
      <alignment/>
    </xf>
    <xf numFmtId="0" fontId="0" fillId="34" borderId="0" xfId="0" applyFill="1" applyAlignment="1">
      <alignment horizontal="left" vertical="top"/>
    </xf>
    <xf numFmtId="0" fontId="0" fillId="0" borderId="0" xfId="0" applyAlignment="1">
      <alignment horizontal="center" vertical="top"/>
    </xf>
    <xf numFmtId="0" fontId="0" fillId="0" borderId="0" xfId="0" applyAlignment="1">
      <alignment horizontal="right" vertical="top"/>
    </xf>
    <xf numFmtId="9" fontId="0" fillId="0" borderId="0" xfId="0" applyNumberFormat="1" applyAlignment="1">
      <alignment horizontal="center" vertical="top"/>
    </xf>
    <xf numFmtId="2" fontId="0" fillId="0" borderId="0" xfId="0" applyNumberFormat="1" applyFill="1" applyAlignment="1">
      <alignment vertical="top"/>
    </xf>
    <xf numFmtId="2" fontId="1" fillId="0" borderId="0" xfId="0" applyNumberFormat="1" applyFont="1" applyAlignment="1">
      <alignment vertical="top" wrapText="1"/>
    </xf>
    <xf numFmtId="2" fontId="1" fillId="0" borderId="0" xfId="0" applyNumberFormat="1" applyFont="1" applyAlignment="1">
      <alignment vertical="top"/>
    </xf>
    <xf numFmtId="0" fontId="0" fillId="36" borderId="10" xfId="0" applyFill="1" applyBorder="1" applyAlignment="1">
      <alignment vertical="top"/>
    </xf>
    <xf numFmtId="0" fontId="1" fillId="36" borderId="11" xfId="0" applyFont="1" applyFill="1" applyBorder="1" applyAlignment="1">
      <alignment vertical="top" wrapText="1"/>
    </xf>
    <xf numFmtId="0" fontId="1" fillId="36" borderId="0" xfId="0" applyFont="1" applyFill="1" applyBorder="1" applyAlignment="1">
      <alignment vertical="top" wrapText="1"/>
    </xf>
    <xf numFmtId="1" fontId="1" fillId="36" borderId="12" xfId="0" applyNumberFormat="1" applyFont="1" applyFill="1" applyBorder="1" applyAlignment="1">
      <alignment vertical="top"/>
    </xf>
    <xf numFmtId="0" fontId="0" fillId="36" borderId="11" xfId="0" applyFill="1" applyBorder="1" applyAlignment="1">
      <alignment vertical="top" wrapText="1"/>
    </xf>
    <xf numFmtId="0" fontId="0" fillId="36" borderId="0" xfId="0" applyFill="1" applyBorder="1" applyAlignment="1">
      <alignment vertical="top" wrapText="1"/>
    </xf>
    <xf numFmtId="0" fontId="0" fillId="36" borderId="12" xfId="0" applyFill="1" applyBorder="1" applyAlignment="1">
      <alignment vertical="top"/>
    </xf>
    <xf numFmtId="2" fontId="1" fillId="36" borderId="11" xfId="0" applyNumberFormat="1" applyFont="1" applyFill="1" applyBorder="1" applyAlignment="1">
      <alignment vertical="top" wrapText="1"/>
    </xf>
    <xf numFmtId="2" fontId="1" fillId="36" borderId="0" xfId="0" applyNumberFormat="1" applyFont="1" applyFill="1" applyBorder="1" applyAlignment="1">
      <alignment vertical="top" wrapText="1"/>
    </xf>
    <xf numFmtId="2" fontId="1" fillId="36" borderId="12" xfId="0" applyNumberFormat="1" applyFont="1" applyFill="1" applyBorder="1" applyAlignment="1">
      <alignment vertical="top"/>
    </xf>
    <xf numFmtId="2" fontId="1" fillId="36" borderId="13" xfId="0" applyNumberFormat="1" applyFont="1" applyFill="1" applyBorder="1" applyAlignment="1">
      <alignment vertical="top" wrapText="1"/>
    </xf>
    <xf numFmtId="2" fontId="1" fillId="36" borderId="14" xfId="0" applyNumberFormat="1" applyFont="1" applyFill="1" applyBorder="1" applyAlignment="1">
      <alignment vertical="top" wrapText="1"/>
    </xf>
    <xf numFmtId="2" fontId="1" fillId="36" borderId="15" xfId="0" applyNumberFormat="1" applyFont="1" applyFill="1" applyBorder="1" applyAlignment="1">
      <alignment vertical="top"/>
    </xf>
    <xf numFmtId="9" fontId="1" fillId="36" borderId="12" xfId="0" applyNumberFormat="1" applyFont="1" applyFill="1" applyBorder="1" applyAlignment="1">
      <alignment vertical="top"/>
    </xf>
    <xf numFmtId="0" fontId="0" fillId="0" borderId="0" xfId="0" applyAlignment="1">
      <alignment/>
    </xf>
    <xf numFmtId="0" fontId="1" fillId="0" borderId="0" xfId="0" applyFont="1" applyAlignment="1">
      <alignment horizontal="right" vertical="top" wrapText="1"/>
    </xf>
    <xf numFmtId="2" fontId="0" fillId="0" borderId="16" xfId="0" applyNumberFormat="1" applyBorder="1" applyAlignment="1">
      <alignment vertical="top"/>
    </xf>
    <xf numFmtId="1" fontId="0" fillId="0" borderId="16" xfId="0" applyNumberFormat="1" applyBorder="1" applyAlignment="1">
      <alignment vertical="top"/>
    </xf>
    <xf numFmtId="0" fontId="1" fillId="0" borderId="0" xfId="0" applyFont="1" applyAlignment="1">
      <alignment horizontal="left" vertical="top"/>
    </xf>
    <xf numFmtId="0" fontId="0" fillId="0" borderId="0" xfId="0" applyAlignment="1" quotePrefix="1">
      <alignment vertical="top"/>
    </xf>
    <xf numFmtId="0" fontId="0" fillId="0" borderId="16" xfId="0" applyBorder="1" applyAlignment="1">
      <alignment vertical="top"/>
    </xf>
    <xf numFmtId="0" fontId="1" fillId="0" borderId="11" xfId="0" applyFont="1" applyFill="1" applyBorder="1" applyAlignment="1">
      <alignment vertical="top" wrapText="1"/>
    </xf>
    <xf numFmtId="0" fontId="1" fillId="0" borderId="0" xfId="0" applyFont="1" applyFill="1" applyBorder="1" applyAlignment="1">
      <alignment vertical="top" wrapText="1"/>
    </xf>
    <xf numFmtId="1" fontId="1" fillId="0" borderId="0" xfId="0" applyNumberFormat="1" applyFont="1" applyFill="1" applyBorder="1" applyAlignment="1">
      <alignment horizontal="right" vertical="top"/>
    </xf>
    <xf numFmtId="9" fontId="1" fillId="0" borderId="0" xfId="0" applyNumberFormat="1" applyFont="1" applyAlignment="1">
      <alignment horizontal="center" vertical="top"/>
    </xf>
    <xf numFmtId="0" fontId="7" fillId="0" borderId="0" xfId="0" applyFont="1" applyAlignment="1">
      <alignment vertical="top" wrapText="1"/>
    </xf>
    <xf numFmtId="2" fontId="0" fillId="0" borderId="0" xfId="0" applyNumberFormat="1" applyAlignment="1">
      <alignment horizontal="right" vertical="top"/>
    </xf>
    <xf numFmtId="1" fontId="0" fillId="0" borderId="0" xfId="0" applyNumberFormat="1" applyAlignment="1">
      <alignment horizontal="right" vertical="top"/>
    </xf>
    <xf numFmtId="0" fontId="1" fillId="0" borderId="0" xfId="0" applyFont="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Font="1" applyAlignment="1">
      <alignment/>
    </xf>
    <xf numFmtId="0" fontId="1" fillId="36" borderId="17" xfId="0" applyFont="1" applyFill="1" applyBorder="1" applyAlignment="1">
      <alignment vertical="top" wrapText="1"/>
    </xf>
    <xf numFmtId="0" fontId="0" fillId="0" borderId="18" xfId="0" applyBorder="1" applyAlignment="1">
      <alignment vertical="top" wrapText="1"/>
    </xf>
    <xf numFmtId="0" fontId="1" fillId="0" borderId="0" xfId="0" applyNumberFormat="1" applyFont="1" applyAlignment="1">
      <alignment vertical="top"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
  <cols>
    <col min="1" max="1" width="91.75390625" style="0" customWidth="1"/>
  </cols>
  <sheetData>
    <row r="1" ht="180.75" customHeight="1">
      <c r="A1" s="57" t="s">
        <v>111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98"/>
  <sheetViews>
    <sheetView zoomScalePageLayoutView="0" workbookViewId="0" topLeftCell="A3">
      <selection activeCell="C26" sqref="C26"/>
    </sheetView>
  </sheetViews>
  <sheetFormatPr defaultColWidth="11.375" defaultRowHeight="12"/>
  <cols>
    <col min="1" max="1" width="7.25390625" style="2" customWidth="1"/>
    <col min="2" max="2" width="45.875" style="2" customWidth="1"/>
    <col min="3" max="6" width="8.875" style="1" customWidth="1"/>
    <col min="7" max="26" width="8.875" style="0" customWidth="1"/>
  </cols>
  <sheetData>
    <row r="1" spans="1:7" ht="111" customHeight="1">
      <c r="A1" s="62" t="s">
        <v>158</v>
      </c>
      <c r="B1" s="63"/>
      <c r="C1" s="63"/>
      <c r="D1" s="63"/>
      <c r="E1" s="63"/>
      <c r="F1" s="63"/>
      <c r="G1" s="63"/>
    </row>
    <row r="2" ht="12" customHeight="1">
      <c r="B2" s="9"/>
    </row>
    <row r="3" spans="1:2" ht="12">
      <c r="A3" s="60" t="s">
        <v>76</v>
      </c>
      <c r="B3" s="61"/>
    </row>
    <row r="4" spans="2:6" ht="12">
      <c r="B4" s="47" t="s">
        <v>84</v>
      </c>
      <c r="C4" s="4" t="s">
        <v>115</v>
      </c>
      <c r="D4" s="4" t="s">
        <v>87</v>
      </c>
      <c r="E4" s="4" t="s">
        <v>88</v>
      </c>
      <c r="F4" s="4" t="s">
        <v>124</v>
      </c>
    </row>
    <row r="5" spans="1:26" ht="12">
      <c r="A5" s="8"/>
      <c r="B5" s="2" t="s">
        <v>68</v>
      </c>
      <c r="C5" s="19" t="s">
        <v>70</v>
      </c>
      <c r="D5" s="19" t="s">
        <v>70</v>
      </c>
      <c r="E5" s="25" t="s">
        <v>39</v>
      </c>
      <c r="F5" s="19" t="s">
        <v>39</v>
      </c>
      <c r="G5" s="19" t="s">
        <v>70</v>
      </c>
      <c r="H5" s="19" t="s">
        <v>70</v>
      </c>
      <c r="I5" s="19" t="s">
        <v>70</v>
      </c>
      <c r="J5" s="19" t="s">
        <v>70</v>
      </c>
      <c r="K5" s="19" t="s">
        <v>70</v>
      </c>
      <c r="L5" s="19" t="s">
        <v>70</v>
      </c>
      <c r="M5" s="19" t="s">
        <v>70</v>
      </c>
      <c r="N5" s="19" t="s">
        <v>70</v>
      </c>
      <c r="O5" s="19" t="s">
        <v>70</v>
      </c>
      <c r="P5" s="19" t="s">
        <v>70</v>
      </c>
      <c r="Q5" s="19" t="s">
        <v>70</v>
      </c>
      <c r="R5" s="19" t="s">
        <v>70</v>
      </c>
      <c r="S5" s="19" t="s">
        <v>70</v>
      </c>
      <c r="T5" s="19" t="s">
        <v>70</v>
      </c>
      <c r="U5" s="19" t="s">
        <v>70</v>
      </c>
      <c r="V5" s="19" t="s">
        <v>70</v>
      </c>
      <c r="W5" s="19" t="s">
        <v>70</v>
      </c>
      <c r="X5" s="19" t="s">
        <v>70</v>
      </c>
      <c r="Y5" s="19" t="s">
        <v>70</v>
      </c>
      <c r="Z5" s="19" t="s">
        <v>70</v>
      </c>
    </row>
    <row r="6" spans="1:26" ht="12">
      <c r="A6" s="2" t="s">
        <v>154</v>
      </c>
      <c r="B6" s="2" t="s">
        <v>155</v>
      </c>
      <c r="C6" s="14">
        <v>3340</v>
      </c>
      <c r="D6" s="14">
        <v>4000</v>
      </c>
      <c r="E6" s="14">
        <v>2500</v>
      </c>
      <c r="F6" s="14"/>
      <c r="G6" s="24"/>
      <c r="H6" s="24"/>
      <c r="I6" s="24"/>
      <c r="J6" s="24"/>
      <c r="K6" s="24"/>
      <c r="L6" s="24"/>
      <c r="M6" s="24"/>
      <c r="N6" s="24"/>
      <c r="O6" s="24"/>
      <c r="P6" s="24"/>
      <c r="Q6" s="24"/>
      <c r="R6" s="24"/>
      <c r="S6" s="24"/>
      <c r="T6" s="24"/>
      <c r="U6" s="24"/>
      <c r="V6" s="24"/>
      <c r="W6" s="24"/>
      <c r="X6" s="24"/>
      <c r="Y6" s="24"/>
      <c r="Z6" s="24"/>
    </row>
    <row r="7" spans="1:26" ht="24">
      <c r="A7" s="2" t="s">
        <v>156</v>
      </c>
      <c r="B7" s="2" t="s">
        <v>121</v>
      </c>
      <c r="C7" s="14">
        <v>20</v>
      </c>
      <c r="D7" s="14">
        <v>32</v>
      </c>
      <c r="E7" s="14">
        <v>70</v>
      </c>
      <c r="F7" s="14"/>
      <c r="G7" s="24"/>
      <c r="H7" s="24"/>
      <c r="I7" s="24"/>
      <c r="J7" s="24"/>
      <c r="K7" s="24"/>
      <c r="L7" s="24"/>
      <c r="M7" s="24"/>
      <c r="N7" s="24"/>
      <c r="O7" s="24"/>
      <c r="P7" s="24"/>
      <c r="Q7" s="24"/>
      <c r="R7" s="24"/>
      <c r="S7" s="24"/>
      <c r="T7" s="24"/>
      <c r="U7" s="24"/>
      <c r="V7" s="24"/>
      <c r="W7" s="24"/>
      <c r="X7" s="24"/>
      <c r="Y7" s="24"/>
      <c r="Z7" s="24"/>
    </row>
    <row r="8" spans="1:26" s="7" customFormat="1" ht="12">
      <c r="A8" s="5" t="s">
        <v>93</v>
      </c>
      <c r="B8" s="5" t="s">
        <v>96</v>
      </c>
      <c r="C8">
        <f>VLOOKUP(C5,$B36:$D98,2,FALSE)</f>
        <v>5</v>
      </c>
      <c r="D8">
        <f>VLOOKUP(D5,$B36:$D98,2,FALSE)</f>
        <v>5</v>
      </c>
      <c r="E8">
        <f>VLOOKUP(E5,$B36:$D98,2,FALSE)</f>
        <v>5</v>
      </c>
      <c r="F8">
        <f>VLOOKUP(F5,$B36:$D98,2,FALSE)</f>
        <v>5</v>
      </c>
      <c r="G8">
        <f aca="true" t="shared" si="0" ref="G8:Z8">VLOOKUP(G5,$B36:$D98,2,FALSE)</f>
        <v>5</v>
      </c>
      <c r="H8">
        <f t="shared" si="0"/>
        <v>5</v>
      </c>
      <c r="I8">
        <f t="shared" si="0"/>
        <v>5</v>
      </c>
      <c r="J8">
        <f t="shared" si="0"/>
        <v>5</v>
      </c>
      <c r="K8">
        <f t="shared" si="0"/>
        <v>5</v>
      </c>
      <c r="L8">
        <f t="shared" si="0"/>
        <v>5</v>
      </c>
      <c r="M8">
        <f t="shared" si="0"/>
        <v>5</v>
      </c>
      <c r="N8">
        <f t="shared" si="0"/>
        <v>5</v>
      </c>
      <c r="O8">
        <f t="shared" si="0"/>
        <v>5</v>
      </c>
      <c r="P8">
        <f t="shared" si="0"/>
        <v>5</v>
      </c>
      <c r="Q8">
        <f t="shared" si="0"/>
        <v>5</v>
      </c>
      <c r="R8">
        <f t="shared" si="0"/>
        <v>5</v>
      </c>
      <c r="S8">
        <f t="shared" si="0"/>
        <v>5</v>
      </c>
      <c r="T8">
        <f t="shared" si="0"/>
        <v>5</v>
      </c>
      <c r="U8">
        <f t="shared" si="0"/>
        <v>5</v>
      </c>
      <c r="V8">
        <f t="shared" si="0"/>
        <v>5</v>
      </c>
      <c r="W8">
        <f t="shared" si="0"/>
        <v>5</v>
      </c>
      <c r="X8">
        <f t="shared" si="0"/>
        <v>5</v>
      </c>
      <c r="Y8">
        <f t="shared" si="0"/>
        <v>5</v>
      </c>
      <c r="Z8">
        <f t="shared" si="0"/>
        <v>5</v>
      </c>
    </row>
    <row r="9" spans="1:26" s="7" customFormat="1" ht="12" customHeight="1">
      <c r="A9" s="5" t="s">
        <v>94</v>
      </c>
      <c r="B9" s="5" t="s">
        <v>95</v>
      </c>
      <c r="C9">
        <f>VLOOKUP(C5,$B36:$D98,3,FALSE)</f>
        <v>0.06</v>
      </c>
      <c r="D9">
        <f>VLOOKUP(D5,$B36:$D98,3,FALSE)</f>
        <v>0.06</v>
      </c>
      <c r="E9">
        <f>VLOOKUP(E5,$B36:$D98,3,FALSE)</f>
        <v>0.06</v>
      </c>
      <c r="F9">
        <f>VLOOKUP(F5,$B36:$D98,3,FALSE)</f>
        <v>0.06</v>
      </c>
      <c r="G9">
        <f aca="true" t="shared" si="1" ref="G9:Z9">VLOOKUP(G5,$B36:$D98,3,FALSE)</f>
        <v>0.06</v>
      </c>
      <c r="H9">
        <f t="shared" si="1"/>
        <v>0.06</v>
      </c>
      <c r="I9">
        <f t="shared" si="1"/>
        <v>0.06</v>
      </c>
      <c r="J9">
        <f t="shared" si="1"/>
        <v>0.06</v>
      </c>
      <c r="K9">
        <f t="shared" si="1"/>
        <v>0.06</v>
      </c>
      <c r="L9">
        <f t="shared" si="1"/>
        <v>0.06</v>
      </c>
      <c r="M9">
        <f t="shared" si="1"/>
        <v>0.06</v>
      </c>
      <c r="N9">
        <f t="shared" si="1"/>
        <v>0.06</v>
      </c>
      <c r="O9">
        <f t="shared" si="1"/>
        <v>0.06</v>
      </c>
      <c r="P9">
        <f t="shared" si="1"/>
        <v>0.06</v>
      </c>
      <c r="Q9">
        <f t="shared" si="1"/>
        <v>0.06</v>
      </c>
      <c r="R9">
        <f t="shared" si="1"/>
        <v>0.06</v>
      </c>
      <c r="S9">
        <f t="shared" si="1"/>
        <v>0.06</v>
      </c>
      <c r="T9">
        <f t="shared" si="1"/>
        <v>0.06</v>
      </c>
      <c r="U9">
        <f t="shared" si="1"/>
        <v>0.06</v>
      </c>
      <c r="V9">
        <f t="shared" si="1"/>
        <v>0.06</v>
      </c>
      <c r="W9">
        <f t="shared" si="1"/>
        <v>0.06</v>
      </c>
      <c r="X9">
        <f t="shared" si="1"/>
        <v>0.06</v>
      </c>
      <c r="Y9">
        <f t="shared" si="1"/>
        <v>0.06</v>
      </c>
      <c r="Z9">
        <f t="shared" si="1"/>
        <v>0.06</v>
      </c>
    </row>
    <row r="10" spans="1:26" s="7" customFormat="1" ht="12" customHeight="1">
      <c r="A10" s="5" t="s">
        <v>97</v>
      </c>
      <c r="C10" s="6">
        <f>C7*C8</f>
        <v>100</v>
      </c>
      <c r="D10" s="6">
        <f>D7*D8</f>
        <v>160</v>
      </c>
      <c r="E10" s="6">
        <f>E7*E8</f>
        <v>350</v>
      </c>
      <c r="F10" s="6">
        <f>F7*F8</f>
        <v>0</v>
      </c>
      <c r="G10" s="6">
        <f aca="true" t="shared" si="2" ref="G10:Z10">G7*G8</f>
        <v>0</v>
      </c>
      <c r="H10" s="6">
        <f t="shared" si="2"/>
        <v>0</v>
      </c>
      <c r="I10" s="6">
        <f t="shared" si="2"/>
        <v>0</v>
      </c>
      <c r="J10" s="6">
        <f t="shared" si="2"/>
        <v>0</v>
      </c>
      <c r="K10" s="6">
        <f t="shared" si="2"/>
        <v>0</v>
      </c>
      <c r="L10" s="6">
        <f t="shared" si="2"/>
        <v>0</v>
      </c>
      <c r="M10" s="6">
        <f t="shared" si="2"/>
        <v>0</v>
      </c>
      <c r="N10" s="6">
        <f t="shared" si="2"/>
        <v>0</v>
      </c>
      <c r="O10" s="6">
        <f t="shared" si="2"/>
        <v>0</v>
      </c>
      <c r="P10" s="6">
        <f t="shared" si="2"/>
        <v>0</v>
      </c>
      <c r="Q10" s="6">
        <f t="shared" si="2"/>
        <v>0</v>
      </c>
      <c r="R10" s="6">
        <f t="shared" si="2"/>
        <v>0</v>
      </c>
      <c r="S10" s="6">
        <f t="shared" si="2"/>
        <v>0</v>
      </c>
      <c r="T10" s="6">
        <f t="shared" si="2"/>
        <v>0</v>
      </c>
      <c r="U10" s="6">
        <f t="shared" si="2"/>
        <v>0</v>
      </c>
      <c r="V10" s="6">
        <f t="shared" si="2"/>
        <v>0</v>
      </c>
      <c r="W10" s="6">
        <f t="shared" si="2"/>
        <v>0</v>
      </c>
      <c r="X10" s="6">
        <f t="shared" si="2"/>
        <v>0</v>
      </c>
      <c r="Y10" s="6">
        <f t="shared" si="2"/>
        <v>0</v>
      </c>
      <c r="Z10" s="6">
        <f t="shared" si="2"/>
        <v>0</v>
      </c>
    </row>
    <row r="11" spans="1:26" s="7" customFormat="1" ht="12" customHeight="1">
      <c r="A11" s="5" t="s">
        <v>98</v>
      </c>
      <c r="B11" s="5"/>
      <c r="C11" s="6">
        <f>C6*C9</f>
        <v>200.4</v>
      </c>
      <c r="D11" s="6">
        <f>D6*D9</f>
        <v>240</v>
      </c>
      <c r="E11" s="6">
        <f>E6*E9</f>
        <v>150</v>
      </c>
      <c r="F11" s="6">
        <f>F6*F9</f>
        <v>0</v>
      </c>
      <c r="G11" s="6">
        <f aca="true" t="shared" si="3" ref="G11:Z11">G6*G9</f>
        <v>0</v>
      </c>
      <c r="H11" s="6">
        <f t="shared" si="3"/>
        <v>0</v>
      </c>
      <c r="I11" s="6">
        <f t="shared" si="3"/>
        <v>0</v>
      </c>
      <c r="J11" s="6">
        <f t="shared" si="3"/>
        <v>0</v>
      </c>
      <c r="K11" s="6">
        <f t="shared" si="3"/>
        <v>0</v>
      </c>
      <c r="L11" s="6">
        <f t="shared" si="3"/>
        <v>0</v>
      </c>
      <c r="M11" s="6">
        <f t="shared" si="3"/>
        <v>0</v>
      </c>
      <c r="N11" s="6">
        <f t="shared" si="3"/>
        <v>0</v>
      </c>
      <c r="O11" s="6">
        <f t="shared" si="3"/>
        <v>0</v>
      </c>
      <c r="P11" s="6">
        <f t="shared" si="3"/>
        <v>0</v>
      </c>
      <c r="Q11" s="6">
        <f t="shared" si="3"/>
        <v>0</v>
      </c>
      <c r="R11" s="6">
        <f t="shared" si="3"/>
        <v>0</v>
      </c>
      <c r="S11" s="6">
        <f t="shared" si="3"/>
        <v>0</v>
      </c>
      <c r="T11" s="6">
        <f t="shared" si="3"/>
        <v>0</v>
      </c>
      <c r="U11" s="6">
        <f t="shared" si="3"/>
        <v>0</v>
      </c>
      <c r="V11" s="6">
        <f t="shared" si="3"/>
        <v>0</v>
      </c>
      <c r="W11" s="6">
        <f t="shared" si="3"/>
        <v>0</v>
      </c>
      <c r="X11" s="6">
        <f t="shared" si="3"/>
        <v>0</v>
      </c>
      <c r="Y11" s="6">
        <f t="shared" si="3"/>
        <v>0</v>
      </c>
      <c r="Z11" s="6">
        <f t="shared" si="3"/>
        <v>0</v>
      </c>
    </row>
    <row r="12" spans="1:26" ht="12">
      <c r="A12" s="2" t="s">
        <v>150</v>
      </c>
      <c r="B12" s="2" t="s">
        <v>118</v>
      </c>
      <c r="C12" s="14">
        <v>1</v>
      </c>
      <c r="D12" s="14">
        <v>1</v>
      </c>
      <c r="E12" s="14">
        <v>1</v>
      </c>
      <c r="F12" s="14">
        <v>1</v>
      </c>
      <c r="G12" s="14">
        <v>1</v>
      </c>
      <c r="H12" s="14">
        <v>1</v>
      </c>
      <c r="I12" s="14">
        <v>1</v>
      </c>
      <c r="J12" s="14">
        <v>1</v>
      </c>
      <c r="K12" s="14">
        <v>1</v>
      </c>
      <c r="L12" s="14">
        <v>1</v>
      </c>
      <c r="M12" s="14">
        <v>1</v>
      </c>
      <c r="N12" s="14">
        <v>1</v>
      </c>
      <c r="O12" s="14">
        <v>1</v>
      </c>
      <c r="P12" s="14">
        <v>1</v>
      </c>
      <c r="Q12" s="14">
        <v>1</v>
      </c>
      <c r="R12" s="14">
        <v>1</v>
      </c>
      <c r="S12" s="14">
        <v>1</v>
      </c>
      <c r="T12" s="14">
        <v>1</v>
      </c>
      <c r="U12" s="14">
        <v>1</v>
      </c>
      <c r="V12" s="14">
        <v>1</v>
      </c>
      <c r="W12" s="14">
        <v>1</v>
      </c>
      <c r="X12" s="14">
        <v>1</v>
      </c>
      <c r="Y12" s="14">
        <v>1</v>
      </c>
      <c r="Z12" s="14">
        <v>1</v>
      </c>
    </row>
    <row r="13" ht="12">
      <c r="B13" s="5"/>
    </row>
    <row r="14" spans="1:26" ht="24">
      <c r="A14" s="2" t="s">
        <v>99</v>
      </c>
      <c r="B14" s="5" t="s">
        <v>82</v>
      </c>
      <c r="C14" s="59">
        <f>IF(OR(C10&gt;0,C11&gt;0),(C10+C11)/C12,"NA")</f>
        <v>300.4</v>
      </c>
      <c r="D14" s="59">
        <f>IF(OR(D10&gt;0,D11&gt;0),(D10+D11)/D12,"NA")</f>
        <v>400</v>
      </c>
      <c r="E14" s="59">
        <f>IF(OR(E10&gt;0,E11&gt;0),(E10+E11)/E12,"NA")</f>
        <v>500</v>
      </c>
      <c r="F14" s="59">
        <f>IF(OR(F10&gt;0,F11&gt;0),(F10+F11)/F12,0)</f>
        <v>0</v>
      </c>
      <c r="G14" s="59">
        <f aca="true" t="shared" si="4" ref="G14:Z14">IF(OR(G10&gt;0,G11&gt;0),(G10+G11)/G12,0)</f>
        <v>0</v>
      </c>
      <c r="H14" s="59">
        <f t="shared" si="4"/>
        <v>0</v>
      </c>
      <c r="I14" s="59">
        <f t="shared" si="4"/>
        <v>0</v>
      </c>
      <c r="J14" s="59">
        <f t="shared" si="4"/>
        <v>0</v>
      </c>
      <c r="K14" s="59">
        <f t="shared" si="4"/>
        <v>0</v>
      </c>
      <c r="L14" s="59">
        <f t="shared" si="4"/>
        <v>0</v>
      </c>
      <c r="M14" s="59">
        <f t="shared" si="4"/>
        <v>0</v>
      </c>
      <c r="N14" s="59">
        <f t="shared" si="4"/>
        <v>0</v>
      </c>
      <c r="O14" s="59">
        <f t="shared" si="4"/>
        <v>0</v>
      </c>
      <c r="P14" s="59">
        <f t="shared" si="4"/>
        <v>0</v>
      </c>
      <c r="Q14" s="59">
        <f t="shared" si="4"/>
        <v>0</v>
      </c>
      <c r="R14" s="59">
        <f t="shared" si="4"/>
        <v>0</v>
      </c>
      <c r="S14" s="59">
        <f t="shared" si="4"/>
        <v>0</v>
      </c>
      <c r="T14" s="59">
        <f t="shared" si="4"/>
        <v>0</v>
      </c>
      <c r="U14" s="59">
        <f t="shared" si="4"/>
        <v>0</v>
      </c>
      <c r="V14" s="59">
        <f t="shared" si="4"/>
        <v>0</v>
      </c>
      <c r="W14" s="59">
        <f t="shared" si="4"/>
        <v>0</v>
      </c>
      <c r="X14" s="59">
        <f t="shared" si="4"/>
        <v>0</v>
      </c>
      <c r="Y14" s="59">
        <f t="shared" si="4"/>
        <v>0</v>
      </c>
      <c r="Z14" s="59">
        <f t="shared" si="4"/>
        <v>0</v>
      </c>
    </row>
    <row r="15" spans="1:26" ht="24" customHeight="1">
      <c r="A15" s="2" t="s">
        <v>113</v>
      </c>
      <c r="B15" s="2" t="s">
        <v>83</v>
      </c>
      <c r="C15" s="14">
        <v>2600</v>
      </c>
      <c r="D15" s="14">
        <v>3400</v>
      </c>
      <c r="E15" s="14">
        <v>4000</v>
      </c>
      <c r="F15" s="14"/>
      <c r="G15" s="24"/>
      <c r="H15" s="24"/>
      <c r="I15" s="24"/>
      <c r="J15" s="24"/>
      <c r="K15" s="24"/>
      <c r="L15" s="24"/>
      <c r="M15" s="24"/>
      <c r="N15" s="24"/>
      <c r="O15" s="24"/>
      <c r="P15" s="24"/>
      <c r="Q15" s="24"/>
      <c r="R15" s="24"/>
      <c r="S15" s="24"/>
      <c r="T15" s="24"/>
      <c r="U15" s="24"/>
      <c r="V15" s="24"/>
      <c r="W15" s="24"/>
      <c r="X15" s="24"/>
      <c r="Y15" s="24"/>
      <c r="Z15" s="24"/>
    </row>
    <row r="16" spans="1:26" ht="24" customHeight="1">
      <c r="A16" s="2" t="s">
        <v>107</v>
      </c>
      <c r="B16" s="2" t="s">
        <v>25</v>
      </c>
      <c r="C16" s="14">
        <v>650</v>
      </c>
      <c r="D16" s="14">
        <v>850</v>
      </c>
      <c r="E16" s="14">
        <v>1000</v>
      </c>
      <c r="F16" s="14"/>
      <c r="G16" s="24"/>
      <c r="H16" s="24"/>
      <c r="I16" s="24"/>
      <c r="J16" s="24"/>
      <c r="K16" s="24"/>
      <c r="L16" s="24"/>
      <c r="M16" s="24"/>
      <c r="N16" s="24"/>
      <c r="O16" s="24"/>
      <c r="P16" s="24"/>
      <c r="Q16" s="24"/>
      <c r="R16" s="24"/>
      <c r="S16" s="24"/>
      <c r="T16" s="24"/>
      <c r="U16" s="24"/>
      <c r="V16" s="24"/>
      <c r="W16" s="24"/>
      <c r="X16" s="24"/>
      <c r="Y16" s="24"/>
      <c r="Z16" s="24"/>
    </row>
    <row r="17" spans="1:26" ht="15" customHeight="1">
      <c r="A17" s="2" t="s">
        <v>127</v>
      </c>
      <c r="B17" s="2" t="s">
        <v>108</v>
      </c>
      <c r="C17" s="13">
        <f aca="true" t="shared" si="5" ref="C17:Z17">IF(C14&gt;0,C14/C16,"NA")</f>
        <v>0.46215384615384614</v>
      </c>
      <c r="D17" s="13">
        <f t="shared" si="5"/>
        <v>0.47058823529411764</v>
      </c>
      <c r="E17" s="13">
        <f t="shared" si="5"/>
        <v>0.5</v>
      </c>
      <c r="F17" s="58" t="str">
        <f t="shared" si="5"/>
        <v>NA</v>
      </c>
      <c r="G17" s="58" t="str">
        <f t="shared" si="5"/>
        <v>NA</v>
      </c>
      <c r="H17" s="58" t="str">
        <f t="shared" si="5"/>
        <v>NA</v>
      </c>
      <c r="I17" s="58" t="str">
        <f t="shared" si="5"/>
        <v>NA</v>
      </c>
      <c r="J17" s="58" t="str">
        <f t="shared" si="5"/>
        <v>NA</v>
      </c>
      <c r="K17" s="58" t="str">
        <f t="shared" si="5"/>
        <v>NA</v>
      </c>
      <c r="L17" s="58" t="str">
        <f t="shared" si="5"/>
        <v>NA</v>
      </c>
      <c r="M17" s="58" t="str">
        <f t="shared" si="5"/>
        <v>NA</v>
      </c>
      <c r="N17" s="58" t="str">
        <f t="shared" si="5"/>
        <v>NA</v>
      </c>
      <c r="O17" s="58" t="str">
        <f t="shared" si="5"/>
        <v>NA</v>
      </c>
      <c r="P17" s="58" t="str">
        <f t="shared" si="5"/>
        <v>NA</v>
      </c>
      <c r="Q17" s="58" t="str">
        <f t="shared" si="5"/>
        <v>NA</v>
      </c>
      <c r="R17" s="58" t="str">
        <f t="shared" si="5"/>
        <v>NA</v>
      </c>
      <c r="S17" s="58" t="str">
        <f t="shared" si="5"/>
        <v>NA</v>
      </c>
      <c r="T17" s="58" t="str">
        <f t="shared" si="5"/>
        <v>NA</v>
      </c>
      <c r="U17" s="58" t="str">
        <f t="shared" si="5"/>
        <v>NA</v>
      </c>
      <c r="V17" s="58" t="str">
        <f t="shared" si="5"/>
        <v>NA</v>
      </c>
      <c r="W17" s="58" t="str">
        <f t="shared" si="5"/>
        <v>NA</v>
      </c>
      <c r="X17" s="58" t="str">
        <f t="shared" si="5"/>
        <v>NA</v>
      </c>
      <c r="Y17" s="58" t="str">
        <f t="shared" si="5"/>
        <v>NA</v>
      </c>
      <c r="Z17" s="58" t="str">
        <f t="shared" si="5"/>
        <v>NA</v>
      </c>
    </row>
    <row r="18" ht="12" customHeight="1"/>
    <row r="19" ht="12" customHeight="1">
      <c r="A19" s="3" t="s">
        <v>86</v>
      </c>
    </row>
    <row r="20" spans="1:3" ht="24" customHeight="1">
      <c r="A20" s="2" t="s">
        <v>122</v>
      </c>
      <c r="B20" s="2" t="s">
        <v>85</v>
      </c>
      <c r="C20" s="14">
        <v>80</v>
      </c>
    </row>
    <row r="21" spans="1:3" ht="24" customHeight="1">
      <c r="A21" s="2" t="s">
        <v>125</v>
      </c>
      <c r="B21" s="2" t="s">
        <v>92</v>
      </c>
      <c r="C21" s="48">
        <f>C20/(SUM(C7:Z7))</f>
        <v>0.6557377049180327</v>
      </c>
    </row>
    <row r="22" ht="12" customHeight="1"/>
    <row r="23" spans="1:3" ht="12" customHeight="1">
      <c r="A23" s="2" t="s">
        <v>152</v>
      </c>
      <c r="B23" s="2" t="s">
        <v>26</v>
      </c>
      <c r="C23" s="49">
        <f>C21*(SUM(C10:Z10))+(SUM(C11:Z11))</f>
        <v>990.3999999999999</v>
      </c>
    </row>
    <row r="25" spans="1:4" ht="24" customHeight="1">
      <c r="A25" s="2" t="s">
        <v>91</v>
      </c>
      <c r="B25" s="2" t="s">
        <v>151</v>
      </c>
      <c r="C25" s="48">
        <f>C23/SUM(C15:Z15)</f>
        <v>0.09903999999999999</v>
      </c>
      <c r="D25" s="1" t="s">
        <v>27</v>
      </c>
    </row>
    <row r="27" ht="12">
      <c r="A27" s="3" t="s">
        <v>105</v>
      </c>
    </row>
    <row r="28" spans="1:6" ht="12" customHeight="1">
      <c r="A28" s="2" t="s">
        <v>129</v>
      </c>
      <c r="B28" s="2" t="s">
        <v>129</v>
      </c>
      <c r="C28" s="48">
        <f>MAX(C17:Z17)</f>
        <v>0.5</v>
      </c>
      <c r="D28"/>
      <c r="E28"/>
      <c r="F28"/>
    </row>
    <row r="29" spans="1:3" ht="12">
      <c r="A29" s="2" t="s">
        <v>103</v>
      </c>
      <c r="B29" s="2" t="s">
        <v>128</v>
      </c>
      <c r="C29" s="13">
        <f>IF(C28&lt;=0.25,0.9,IF(C28&lt;=0.35,0.8,IF(C28&lt;=0.45,0.7,IF(C28&lt;=0.55,0.6,0.5))))</f>
        <v>0.6</v>
      </c>
    </row>
    <row r="30" ht="12">
      <c r="E30" s="50" t="s">
        <v>29</v>
      </c>
    </row>
    <row r="31" spans="1:6" ht="12">
      <c r="A31" s="9" t="s">
        <v>77</v>
      </c>
      <c r="B31" s="9" t="s">
        <v>28</v>
      </c>
      <c r="C31" s="10">
        <f>C23/C29</f>
        <v>1650.6666666666665</v>
      </c>
      <c r="D31" s="27"/>
      <c r="E31" s="56">
        <f>C31/SUM(C15:Z15)</f>
        <v>0.16506666666666664</v>
      </c>
      <c r="F31" s="51" t="s">
        <v>30</v>
      </c>
    </row>
    <row r="32" spans="4:5" ht="12">
      <c r="D32" s="27"/>
      <c r="E32" s="28"/>
    </row>
    <row r="34" spans="1:6" s="22" customFormat="1" ht="6" customHeight="1">
      <c r="A34" s="20"/>
      <c r="B34" s="20"/>
      <c r="C34" s="21"/>
      <c r="D34" s="21"/>
      <c r="E34" s="21"/>
      <c r="F34" s="21"/>
    </row>
    <row r="35" spans="2:4" ht="24">
      <c r="B35" s="11" t="s">
        <v>126</v>
      </c>
      <c r="C35" s="12" t="s">
        <v>109</v>
      </c>
      <c r="D35" s="12" t="s">
        <v>130</v>
      </c>
    </row>
    <row r="36" spans="2:4" ht="12">
      <c r="B36" s="7" t="s">
        <v>140</v>
      </c>
      <c r="C36">
        <v>10</v>
      </c>
      <c r="D36">
        <v>0.18</v>
      </c>
    </row>
    <row r="37" spans="2:4" ht="12">
      <c r="B37" s="7" t="s">
        <v>55</v>
      </c>
      <c r="C37">
        <v>5</v>
      </c>
      <c r="D37">
        <v>0.06</v>
      </c>
    </row>
    <row r="38" spans="2:4" ht="12">
      <c r="B38" s="7" t="s">
        <v>48</v>
      </c>
      <c r="C38">
        <v>5</v>
      </c>
      <c r="D38">
        <v>0.06</v>
      </c>
    </row>
    <row r="39" spans="2:4" ht="12">
      <c r="B39" s="7" t="s">
        <v>64</v>
      </c>
      <c r="C39">
        <v>7.5</v>
      </c>
      <c r="D39">
        <v>0.06</v>
      </c>
    </row>
    <row r="40" spans="2:4" ht="12">
      <c r="B40" s="7" t="s">
        <v>42</v>
      </c>
      <c r="C40">
        <v>5</v>
      </c>
      <c r="D40">
        <v>0.06</v>
      </c>
    </row>
    <row r="41" spans="2:4" ht="12">
      <c r="B41" s="7" t="s">
        <v>38</v>
      </c>
      <c r="C41">
        <v>7.5</v>
      </c>
      <c r="D41">
        <v>0.18</v>
      </c>
    </row>
    <row r="42" spans="2:4" ht="12">
      <c r="B42" s="7" t="s">
        <v>65</v>
      </c>
      <c r="C42">
        <v>20</v>
      </c>
      <c r="D42">
        <v>0.12</v>
      </c>
    </row>
    <row r="43" spans="2:4" ht="12">
      <c r="B43" s="7" t="s">
        <v>69</v>
      </c>
      <c r="C43">
        <v>5</v>
      </c>
      <c r="D43">
        <v>0.06</v>
      </c>
    </row>
    <row r="44" spans="2:4" ht="12">
      <c r="B44" s="7" t="s">
        <v>134</v>
      </c>
      <c r="C44">
        <v>7.5</v>
      </c>
      <c r="D44">
        <v>0.06</v>
      </c>
    </row>
    <row r="45" spans="2:4" ht="12">
      <c r="B45" s="7" t="s">
        <v>10</v>
      </c>
      <c r="C45">
        <v>10</v>
      </c>
      <c r="D45">
        <v>0.12</v>
      </c>
    </row>
    <row r="46" spans="2:4" ht="12">
      <c r="B46" s="7" t="s">
        <v>37</v>
      </c>
      <c r="C46">
        <v>7.5</v>
      </c>
      <c r="D46">
        <v>0.18</v>
      </c>
    </row>
    <row r="47" spans="2:4" ht="12">
      <c r="B47" s="7" t="s">
        <v>131</v>
      </c>
      <c r="C47">
        <v>5</v>
      </c>
      <c r="D47">
        <v>0.12</v>
      </c>
    </row>
    <row r="48" spans="2:4" ht="12">
      <c r="B48" s="7" t="s">
        <v>137</v>
      </c>
      <c r="C48">
        <v>10</v>
      </c>
      <c r="D48">
        <v>0.12</v>
      </c>
    </row>
    <row r="49" spans="2:4" ht="12">
      <c r="B49" s="7" t="s">
        <v>136</v>
      </c>
      <c r="C49">
        <v>10</v>
      </c>
      <c r="D49">
        <v>0.12</v>
      </c>
    </row>
    <row r="50" spans="2:4" ht="12">
      <c r="B50" s="7" t="s">
        <v>110</v>
      </c>
      <c r="C50">
        <v>7.5</v>
      </c>
      <c r="D50">
        <v>0.06</v>
      </c>
    </row>
    <row r="51" spans="2:4" ht="12">
      <c r="B51" s="7" t="s">
        <v>49</v>
      </c>
      <c r="C51">
        <v>5</v>
      </c>
      <c r="D51">
        <v>0.06</v>
      </c>
    </row>
    <row r="52" spans="2:4" ht="12">
      <c r="B52" s="7" t="s">
        <v>144</v>
      </c>
      <c r="C52">
        <v>10</v>
      </c>
      <c r="D52">
        <v>0.12</v>
      </c>
    </row>
    <row r="53" spans="2:4" ht="12">
      <c r="B53" s="7" t="s">
        <v>39</v>
      </c>
      <c r="C53">
        <v>5</v>
      </c>
      <c r="D53">
        <v>0.06</v>
      </c>
    </row>
    <row r="54" spans="2:4" ht="12">
      <c r="B54" s="7" t="s">
        <v>40</v>
      </c>
      <c r="C54">
        <v>0</v>
      </c>
      <c r="D54">
        <v>0.06</v>
      </c>
    </row>
    <row r="55" spans="2:4" ht="12">
      <c r="B55" s="7" t="s">
        <v>56</v>
      </c>
      <c r="C55">
        <v>5</v>
      </c>
      <c r="D55">
        <v>0.06</v>
      </c>
    </row>
    <row r="56" spans="2:4" ht="12">
      <c r="B56" s="7" t="s">
        <v>135</v>
      </c>
      <c r="C56">
        <v>10</v>
      </c>
      <c r="D56">
        <v>0.18</v>
      </c>
    </row>
    <row r="57" spans="2:4" ht="12">
      <c r="B57" s="7" t="s">
        <v>132</v>
      </c>
      <c r="C57">
        <v>5</v>
      </c>
      <c r="D57">
        <v>0.06</v>
      </c>
    </row>
    <row r="58" spans="2:4" ht="12">
      <c r="B58" s="7" t="s">
        <v>7</v>
      </c>
      <c r="C58">
        <v>20</v>
      </c>
      <c r="D58">
        <v>0.06</v>
      </c>
    </row>
    <row r="59" spans="2:4" ht="12">
      <c r="B59" s="7" t="s">
        <v>11</v>
      </c>
      <c r="C59">
        <v>7.5</v>
      </c>
      <c r="D59">
        <v>0.18</v>
      </c>
    </row>
    <row r="60" spans="2:4" ht="12">
      <c r="B60" s="7" t="s">
        <v>12</v>
      </c>
      <c r="C60">
        <v>7.5</v>
      </c>
      <c r="D60">
        <v>0.18</v>
      </c>
    </row>
    <row r="61" spans="2:4" ht="12">
      <c r="B61" s="7" t="s">
        <v>133</v>
      </c>
      <c r="C61">
        <v>5</v>
      </c>
      <c r="D61">
        <v>0.06</v>
      </c>
    </row>
    <row r="62" spans="2:4" ht="12">
      <c r="B62" t="s">
        <v>4</v>
      </c>
      <c r="C62">
        <v>0</v>
      </c>
      <c r="D62">
        <v>0.3</v>
      </c>
    </row>
    <row r="63" spans="2:4" ht="12">
      <c r="B63" s="7" t="s">
        <v>8</v>
      </c>
      <c r="C63">
        <v>20</v>
      </c>
      <c r="D63">
        <v>0.06</v>
      </c>
    </row>
    <row r="64" spans="2:4" ht="12">
      <c r="B64" s="7" t="s">
        <v>9</v>
      </c>
      <c r="C64">
        <v>20</v>
      </c>
      <c r="D64">
        <v>0.06</v>
      </c>
    </row>
    <row r="65" spans="2:4" ht="12">
      <c r="B65" s="7" t="s">
        <v>138</v>
      </c>
      <c r="C65">
        <v>7.5</v>
      </c>
      <c r="D65">
        <v>0.06</v>
      </c>
    </row>
    <row r="66" spans="2:4" ht="12">
      <c r="B66" s="7" t="s">
        <v>139</v>
      </c>
      <c r="C66">
        <v>7.5</v>
      </c>
      <c r="D66">
        <v>0.06</v>
      </c>
    </row>
    <row r="67" spans="2:4" ht="12">
      <c r="B67" s="7" t="s">
        <v>57</v>
      </c>
      <c r="C67">
        <v>5</v>
      </c>
      <c r="D67">
        <v>0.06</v>
      </c>
    </row>
    <row r="68" spans="2:4" ht="12">
      <c r="B68" s="7" t="s">
        <v>58</v>
      </c>
      <c r="C68">
        <v>5</v>
      </c>
      <c r="D68">
        <v>0.12</v>
      </c>
    </row>
    <row r="69" spans="2:4" ht="12">
      <c r="B69" s="7" t="s">
        <v>59</v>
      </c>
      <c r="C69">
        <v>5</v>
      </c>
      <c r="D69">
        <v>0.06</v>
      </c>
    </row>
    <row r="70" spans="2:4" ht="12">
      <c r="B70" s="7" t="s">
        <v>43</v>
      </c>
      <c r="C70">
        <v>7.5</v>
      </c>
      <c r="D70">
        <v>0.06</v>
      </c>
    </row>
    <row r="71" spans="2:4" ht="12">
      <c r="B71" s="7" t="s">
        <v>47</v>
      </c>
      <c r="C71">
        <v>5</v>
      </c>
      <c r="D71">
        <v>0.06</v>
      </c>
    </row>
    <row r="72" spans="2:4" ht="12">
      <c r="B72" s="7" t="s">
        <v>63</v>
      </c>
      <c r="C72">
        <v>7.5</v>
      </c>
      <c r="D72">
        <v>0.06</v>
      </c>
    </row>
    <row r="73" spans="2:4" ht="12">
      <c r="B73" s="7" t="s">
        <v>143</v>
      </c>
      <c r="C73">
        <v>10</v>
      </c>
      <c r="D73">
        <v>0.12</v>
      </c>
    </row>
    <row r="74" spans="2:4" ht="12">
      <c r="B74" s="7" t="s">
        <v>44</v>
      </c>
      <c r="C74">
        <v>5</v>
      </c>
      <c r="D74">
        <v>0.06</v>
      </c>
    </row>
    <row r="75" spans="2:4" ht="12">
      <c r="B75" s="7" t="s">
        <v>146</v>
      </c>
      <c r="C75">
        <v>7.5</v>
      </c>
      <c r="D75">
        <v>0.06</v>
      </c>
    </row>
    <row r="76" spans="2:4" ht="12">
      <c r="B76" s="7" t="s">
        <v>60</v>
      </c>
      <c r="C76">
        <v>7.5</v>
      </c>
      <c r="D76">
        <v>0.12</v>
      </c>
    </row>
    <row r="77" spans="2:4" ht="12">
      <c r="B77" s="7" t="s">
        <v>61</v>
      </c>
      <c r="C77">
        <v>7.5</v>
      </c>
      <c r="D77">
        <v>0.06</v>
      </c>
    </row>
    <row r="78" spans="2:4" ht="12">
      <c r="B78" s="7" t="s">
        <v>145</v>
      </c>
      <c r="C78">
        <v>10</v>
      </c>
      <c r="D78">
        <v>0.06</v>
      </c>
    </row>
    <row r="79" spans="2:4" ht="12">
      <c r="B79" s="7" t="s">
        <v>70</v>
      </c>
      <c r="C79">
        <v>5</v>
      </c>
      <c r="D79">
        <v>0.06</v>
      </c>
    </row>
    <row r="80" spans="2:4" ht="12">
      <c r="B80" s="7" t="s">
        <v>66</v>
      </c>
      <c r="C80">
        <v>7.5</v>
      </c>
      <c r="D80">
        <v>0.18</v>
      </c>
    </row>
    <row r="81" spans="2:4" ht="12">
      <c r="B81" s="7" t="s">
        <v>50</v>
      </c>
      <c r="C81">
        <v>5</v>
      </c>
      <c r="D81">
        <v>0.18</v>
      </c>
    </row>
    <row r="82" spans="2:4" ht="12">
      <c r="B82" s="7" t="s">
        <v>51</v>
      </c>
      <c r="C82">
        <v>5</v>
      </c>
      <c r="D82">
        <v>0.12</v>
      </c>
    </row>
    <row r="83" spans="2:4" ht="12">
      <c r="B83" s="7" t="s">
        <v>71</v>
      </c>
      <c r="C83">
        <v>5</v>
      </c>
      <c r="D83">
        <v>0.06</v>
      </c>
    </row>
    <row r="84" spans="2:4" ht="12">
      <c r="B84" s="7" t="s">
        <v>45</v>
      </c>
      <c r="C84">
        <v>5</v>
      </c>
      <c r="D84">
        <v>0.06</v>
      </c>
    </row>
    <row r="85" spans="2:4" ht="12">
      <c r="B85" s="7" t="s">
        <v>36</v>
      </c>
      <c r="C85">
        <v>7.5</v>
      </c>
      <c r="D85">
        <v>0.18</v>
      </c>
    </row>
    <row r="86" spans="2:4" ht="12">
      <c r="B86" s="7" t="s">
        <v>62</v>
      </c>
      <c r="C86">
        <v>7.5</v>
      </c>
      <c r="D86">
        <v>0.12</v>
      </c>
    </row>
    <row r="87" spans="2:4" ht="12">
      <c r="B87" s="7" t="s">
        <v>141</v>
      </c>
      <c r="C87">
        <v>10</v>
      </c>
      <c r="D87">
        <v>0.18</v>
      </c>
    </row>
    <row r="88" spans="2:4" ht="12">
      <c r="B88" s="7" t="s">
        <v>52</v>
      </c>
      <c r="C88">
        <v>0</v>
      </c>
      <c r="D88">
        <v>0.12</v>
      </c>
    </row>
    <row r="89" spans="2:4" ht="12">
      <c r="B89" t="s">
        <v>5</v>
      </c>
      <c r="C89">
        <v>7.5</v>
      </c>
      <c r="D89">
        <v>0.06</v>
      </c>
    </row>
    <row r="90" spans="2:4" ht="12">
      <c r="B90" t="s">
        <v>72</v>
      </c>
      <c r="C90">
        <v>0</v>
      </c>
      <c r="D90">
        <v>0.3</v>
      </c>
    </row>
    <row r="91" spans="2:4" ht="12">
      <c r="B91" s="7" t="s">
        <v>120</v>
      </c>
      <c r="C91">
        <v>10</v>
      </c>
      <c r="D91">
        <v>0.06</v>
      </c>
    </row>
    <row r="92" spans="2:4" ht="12">
      <c r="B92" s="7" t="s">
        <v>41</v>
      </c>
      <c r="C92">
        <v>0</v>
      </c>
      <c r="D92">
        <v>0.12</v>
      </c>
    </row>
    <row r="93" spans="2:4" ht="12">
      <c r="B93" s="7" t="s">
        <v>67</v>
      </c>
      <c r="C93">
        <v>7.5</v>
      </c>
      <c r="D93">
        <v>0.06</v>
      </c>
    </row>
    <row r="94" spans="2:4" ht="12">
      <c r="B94" t="s">
        <v>6</v>
      </c>
      <c r="C94">
        <v>0</v>
      </c>
      <c r="D94">
        <v>0.48</v>
      </c>
    </row>
    <row r="95" spans="2:4" ht="12">
      <c r="B95" s="7" t="s">
        <v>46</v>
      </c>
      <c r="C95">
        <v>5</v>
      </c>
      <c r="D95">
        <v>0.06</v>
      </c>
    </row>
    <row r="96" spans="2:4" ht="12">
      <c r="B96" s="7" t="s">
        <v>53</v>
      </c>
      <c r="C96">
        <v>7.5</v>
      </c>
      <c r="D96">
        <v>0.06</v>
      </c>
    </row>
    <row r="97" spans="2:4" ht="12">
      <c r="B97" t="s">
        <v>54</v>
      </c>
      <c r="C97">
        <v>0</v>
      </c>
      <c r="D97">
        <v>0.06</v>
      </c>
    </row>
    <row r="98" spans="2:4" ht="12">
      <c r="B98" s="7" t="s">
        <v>142</v>
      </c>
      <c r="C98">
        <v>10</v>
      </c>
      <c r="D98">
        <v>0.18</v>
      </c>
    </row>
  </sheetData>
  <sheetProtection/>
  <mergeCells count="2">
    <mergeCell ref="A3:B3"/>
    <mergeCell ref="A1:G1"/>
  </mergeCells>
  <dataValidations count="1">
    <dataValidation type="list" allowBlank="1" showInputMessage="1" showErrorMessage="1" sqref="C5:Z5">
      <formula1>$B$36:$B$99</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Z98"/>
  <sheetViews>
    <sheetView zoomScalePageLayoutView="0" workbookViewId="0" topLeftCell="A1">
      <selection activeCell="A2" sqref="A2"/>
    </sheetView>
  </sheetViews>
  <sheetFormatPr defaultColWidth="11.375" defaultRowHeight="12"/>
  <cols>
    <col min="1" max="1" width="7.25390625" style="2" customWidth="1"/>
    <col min="2" max="2" width="45.875" style="2" customWidth="1"/>
    <col min="3" max="6" width="8.875" style="1" customWidth="1"/>
    <col min="7" max="26" width="8.875" style="0" customWidth="1"/>
  </cols>
  <sheetData>
    <row r="1" spans="1:7" ht="111" customHeight="1">
      <c r="A1" s="62" t="s">
        <v>157</v>
      </c>
      <c r="B1" s="63"/>
      <c r="C1" s="63"/>
      <c r="D1" s="63"/>
      <c r="E1" s="63"/>
      <c r="F1" s="63"/>
      <c r="G1" s="63"/>
    </row>
    <row r="2" ht="12" customHeight="1">
      <c r="B2" s="9"/>
    </row>
    <row r="3" spans="1:2" ht="12">
      <c r="A3" s="60" t="s">
        <v>76</v>
      </c>
      <c r="B3" s="61"/>
    </row>
    <row r="4" spans="2:6" ht="12">
      <c r="B4" s="47" t="s">
        <v>84</v>
      </c>
      <c r="C4" s="4" t="s">
        <v>115</v>
      </c>
      <c r="D4" s="4" t="s">
        <v>87</v>
      </c>
      <c r="E4" s="4" t="s">
        <v>88</v>
      </c>
      <c r="F4" s="4" t="s">
        <v>124</v>
      </c>
    </row>
    <row r="5" spans="1:26" ht="12">
      <c r="A5" s="8"/>
      <c r="B5" s="2" t="s">
        <v>68</v>
      </c>
      <c r="C5" s="19" t="s">
        <v>43</v>
      </c>
      <c r="D5" s="19" t="s">
        <v>70</v>
      </c>
      <c r="E5" s="25" t="s">
        <v>137</v>
      </c>
      <c r="F5" s="19" t="s">
        <v>39</v>
      </c>
      <c r="G5" s="19" t="s">
        <v>70</v>
      </c>
      <c r="H5" s="19" t="s">
        <v>70</v>
      </c>
      <c r="I5" s="19" t="s">
        <v>70</v>
      </c>
      <c r="J5" s="19" t="s">
        <v>70</v>
      </c>
      <c r="K5" s="19" t="s">
        <v>70</v>
      </c>
      <c r="L5" s="19" t="s">
        <v>70</v>
      </c>
      <c r="M5" s="19" t="s">
        <v>70</v>
      </c>
      <c r="N5" s="19" t="s">
        <v>70</v>
      </c>
      <c r="O5" s="19" t="s">
        <v>70</v>
      </c>
      <c r="P5" s="19" t="s">
        <v>70</v>
      </c>
      <c r="Q5" s="19" t="s">
        <v>70</v>
      </c>
      <c r="R5" s="19" t="s">
        <v>70</v>
      </c>
      <c r="S5" s="19" t="s">
        <v>70</v>
      </c>
      <c r="T5" s="19" t="s">
        <v>70</v>
      </c>
      <c r="U5" s="19" t="s">
        <v>70</v>
      </c>
      <c r="V5" s="19" t="s">
        <v>70</v>
      </c>
      <c r="W5" s="19" t="s">
        <v>70</v>
      </c>
      <c r="X5" s="19" t="s">
        <v>70</v>
      </c>
      <c r="Y5" s="19" t="s">
        <v>70</v>
      </c>
      <c r="Z5" s="19" t="s">
        <v>70</v>
      </c>
    </row>
    <row r="6" spans="1:26" ht="12">
      <c r="A6" s="2" t="s">
        <v>154</v>
      </c>
      <c r="B6" s="2" t="s">
        <v>15</v>
      </c>
      <c r="C6" s="14">
        <v>100</v>
      </c>
      <c r="D6" s="14">
        <v>100</v>
      </c>
      <c r="E6" s="14">
        <v>100</v>
      </c>
      <c r="F6" s="14">
        <v>50</v>
      </c>
      <c r="G6" s="24"/>
      <c r="H6" s="24"/>
      <c r="I6" s="24"/>
      <c r="J6" s="24"/>
      <c r="K6" s="24"/>
      <c r="L6" s="24"/>
      <c r="M6" s="24"/>
      <c r="N6" s="24"/>
      <c r="O6" s="24"/>
      <c r="P6" s="24"/>
      <c r="Q6" s="24"/>
      <c r="R6" s="24"/>
      <c r="S6" s="24"/>
      <c r="T6" s="24"/>
      <c r="U6" s="24"/>
      <c r="V6" s="24"/>
      <c r="W6" s="24"/>
      <c r="X6" s="24"/>
      <c r="Y6" s="24"/>
      <c r="Z6" s="24"/>
    </row>
    <row r="7" spans="1:26" ht="24">
      <c r="A7" s="2" t="s">
        <v>156</v>
      </c>
      <c r="B7" s="2" t="s">
        <v>121</v>
      </c>
      <c r="C7" s="14">
        <v>20</v>
      </c>
      <c r="D7" s="14">
        <v>4</v>
      </c>
      <c r="E7" s="14">
        <v>20</v>
      </c>
      <c r="F7" s="14">
        <v>10</v>
      </c>
      <c r="G7" s="24"/>
      <c r="H7" s="24"/>
      <c r="I7" s="24"/>
      <c r="J7" s="24"/>
      <c r="K7" s="24"/>
      <c r="L7" s="24"/>
      <c r="M7" s="24"/>
      <c r="N7" s="24"/>
      <c r="O7" s="24"/>
      <c r="P7" s="24"/>
      <c r="Q7" s="24"/>
      <c r="R7" s="24"/>
      <c r="S7" s="24"/>
      <c r="T7" s="24"/>
      <c r="U7" s="24"/>
      <c r="V7" s="24"/>
      <c r="W7" s="24"/>
      <c r="X7" s="24"/>
      <c r="Y7" s="24"/>
      <c r="Z7" s="24"/>
    </row>
    <row r="8" spans="1:26" s="7" customFormat="1" ht="12">
      <c r="A8" s="5" t="s">
        <v>93</v>
      </c>
      <c r="B8" s="5" t="s">
        <v>17</v>
      </c>
      <c r="C8">
        <f aca="true" t="shared" si="0" ref="C8:Z8">VLOOKUP(C5,$B36:$D98,2,FALSE)</f>
        <v>3.8</v>
      </c>
      <c r="D8">
        <f t="shared" si="0"/>
        <v>2.5</v>
      </c>
      <c r="E8">
        <f t="shared" si="0"/>
        <v>5</v>
      </c>
      <c r="F8">
        <f t="shared" si="0"/>
        <v>2.5</v>
      </c>
      <c r="G8">
        <f t="shared" si="0"/>
        <v>2.5</v>
      </c>
      <c r="H8">
        <f t="shared" si="0"/>
        <v>2.5</v>
      </c>
      <c r="I8">
        <f t="shared" si="0"/>
        <v>2.5</v>
      </c>
      <c r="J8">
        <f t="shared" si="0"/>
        <v>2.5</v>
      </c>
      <c r="K8">
        <f t="shared" si="0"/>
        <v>2.5</v>
      </c>
      <c r="L8">
        <f t="shared" si="0"/>
        <v>2.5</v>
      </c>
      <c r="M8">
        <f t="shared" si="0"/>
        <v>2.5</v>
      </c>
      <c r="N8">
        <f t="shared" si="0"/>
        <v>2.5</v>
      </c>
      <c r="O8">
        <f t="shared" si="0"/>
        <v>2.5</v>
      </c>
      <c r="P8">
        <f t="shared" si="0"/>
        <v>2.5</v>
      </c>
      <c r="Q8">
        <f t="shared" si="0"/>
        <v>2.5</v>
      </c>
      <c r="R8">
        <f t="shared" si="0"/>
        <v>2.5</v>
      </c>
      <c r="S8">
        <f t="shared" si="0"/>
        <v>2.5</v>
      </c>
      <c r="T8">
        <f t="shared" si="0"/>
        <v>2.5</v>
      </c>
      <c r="U8">
        <f t="shared" si="0"/>
        <v>2.5</v>
      </c>
      <c r="V8">
        <f t="shared" si="0"/>
        <v>2.5</v>
      </c>
      <c r="W8">
        <f t="shared" si="0"/>
        <v>2.5</v>
      </c>
      <c r="X8">
        <f t="shared" si="0"/>
        <v>2.5</v>
      </c>
      <c r="Y8">
        <f t="shared" si="0"/>
        <v>2.5</v>
      </c>
      <c r="Z8">
        <f t="shared" si="0"/>
        <v>2.5</v>
      </c>
    </row>
    <row r="9" spans="1:26" s="7" customFormat="1" ht="12" customHeight="1">
      <c r="A9" s="5" t="s">
        <v>94</v>
      </c>
      <c r="B9" s="5" t="s">
        <v>16</v>
      </c>
      <c r="C9">
        <f aca="true" t="shared" si="1" ref="C9:Z9">VLOOKUP(C5,$B36:$D98,3,FALSE)</f>
        <v>0.3</v>
      </c>
      <c r="D9">
        <f t="shared" si="1"/>
        <v>0.3</v>
      </c>
      <c r="E9">
        <f t="shared" si="1"/>
        <v>0.6</v>
      </c>
      <c r="F9">
        <f t="shared" si="1"/>
        <v>0.3</v>
      </c>
      <c r="G9">
        <f t="shared" si="1"/>
        <v>0.3</v>
      </c>
      <c r="H9">
        <f t="shared" si="1"/>
        <v>0.3</v>
      </c>
      <c r="I9">
        <f t="shared" si="1"/>
        <v>0.3</v>
      </c>
      <c r="J9">
        <f t="shared" si="1"/>
        <v>0.3</v>
      </c>
      <c r="K9">
        <f t="shared" si="1"/>
        <v>0.3</v>
      </c>
      <c r="L9">
        <f t="shared" si="1"/>
        <v>0.3</v>
      </c>
      <c r="M9">
        <f t="shared" si="1"/>
        <v>0.3</v>
      </c>
      <c r="N9">
        <f t="shared" si="1"/>
        <v>0.3</v>
      </c>
      <c r="O9">
        <f t="shared" si="1"/>
        <v>0.3</v>
      </c>
      <c r="P9">
        <f t="shared" si="1"/>
        <v>0.3</v>
      </c>
      <c r="Q9">
        <f t="shared" si="1"/>
        <v>0.3</v>
      </c>
      <c r="R9">
        <f t="shared" si="1"/>
        <v>0.3</v>
      </c>
      <c r="S9">
        <f t="shared" si="1"/>
        <v>0.3</v>
      </c>
      <c r="T9">
        <f t="shared" si="1"/>
        <v>0.3</v>
      </c>
      <c r="U9">
        <f t="shared" si="1"/>
        <v>0.3</v>
      </c>
      <c r="V9">
        <f t="shared" si="1"/>
        <v>0.3</v>
      </c>
      <c r="W9">
        <f t="shared" si="1"/>
        <v>0.3</v>
      </c>
      <c r="X9">
        <f t="shared" si="1"/>
        <v>0.3</v>
      </c>
      <c r="Y9">
        <f t="shared" si="1"/>
        <v>0.3</v>
      </c>
      <c r="Z9">
        <f t="shared" si="1"/>
        <v>0.3</v>
      </c>
    </row>
    <row r="10" spans="1:26" s="7" customFormat="1" ht="12" customHeight="1">
      <c r="A10" s="5" t="s">
        <v>97</v>
      </c>
      <c r="C10" s="6">
        <f aca="true" t="shared" si="2" ref="C10:Z10">C7*C8</f>
        <v>76</v>
      </c>
      <c r="D10" s="6">
        <f t="shared" si="2"/>
        <v>10</v>
      </c>
      <c r="E10" s="6">
        <f t="shared" si="2"/>
        <v>100</v>
      </c>
      <c r="F10" s="6">
        <f t="shared" si="2"/>
        <v>25</v>
      </c>
      <c r="G10" s="6">
        <f t="shared" si="2"/>
        <v>0</v>
      </c>
      <c r="H10" s="6">
        <f t="shared" si="2"/>
        <v>0</v>
      </c>
      <c r="I10" s="6">
        <f t="shared" si="2"/>
        <v>0</v>
      </c>
      <c r="J10" s="6">
        <f t="shared" si="2"/>
        <v>0</v>
      </c>
      <c r="K10" s="6">
        <f t="shared" si="2"/>
        <v>0</v>
      </c>
      <c r="L10" s="6">
        <f t="shared" si="2"/>
        <v>0</v>
      </c>
      <c r="M10" s="6">
        <f t="shared" si="2"/>
        <v>0</v>
      </c>
      <c r="N10" s="6">
        <f t="shared" si="2"/>
        <v>0</v>
      </c>
      <c r="O10" s="6">
        <f t="shared" si="2"/>
        <v>0</v>
      </c>
      <c r="P10" s="6">
        <f t="shared" si="2"/>
        <v>0</v>
      </c>
      <c r="Q10" s="6">
        <f t="shared" si="2"/>
        <v>0</v>
      </c>
      <c r="R10" s="6">
        <f t="shared" si="2"/>
        <v>0</v>
      </c>
      <c r="S10" s="6">
        <f t="shared" si="2"/>
        <v>0</v>
      </c>
      <c r="T10" s="6">
        <f t="shared" si="2"/>
        <v>0</v>
      </c>
      <c r="U10" s="6">
        <f t="shared" si="2"/>
        <v>0</v>
      </c>
      <c r="V10" s="6">
        <f t="shared" si="2"/>
        <v>0</v>
      </c>
      <c r="W10" s="6">
        <f t="shared" si="2"/>
        <v>0</v>
      </c>
      <c r="X10" s="6">
        <f t="shared" si="2"/>
        <v>0</v>
      </c>
      <c r="Y10" s="6">
        <f t="shared" si="2"/>
        <v>0</v>
      </c>
      <c r="Z10" s="6">
        <f t="shared" si="2"/>
        <v>0</v>
      </c>
    </row>
    <row r="11" spans="1:26" s="7" customFormat="1" ht="12" customHeight="1">
      <c r="A11" s="5" t="s">
        <v>98</v>
      </c>
      <c r="B11" s="5"/>
      <c r="C11" s="6">
        <f aca="true" t="shared" si="3" ref="C11:Z11">C6*C9</f>
        <v>30</v>
      </c>
      <c r="D11" s="6">
        <f t="shared" si="3"/>
        <v>30</v>
      </c>
      <c r="E11" s="6">
        <f t="shared" si="3"/>
        <v>60</v>
      </c>
      <c r="F11" s="6">
        <f t="shared" si="3"/>
        <v>15</v>
      </c>
      <c r="G11" s="6">
        <f t="shared" si="3"/>
        <v>0</v>
      </c>
      <c r="H11" s="6">
        <f t="shared" si="3"/>
        <v>0</v>
      </c>
      <c r="I11" s="6">
        <f t="shared" si="3"/>
        <v>0</v>
      </c>
      <c r="J11" s="6">
        <f t="shared" si="3"/>
        <v>0</v>
      </c>
      <c r="K11" s="6">
        <f t="shared" si="3"/>
        <v>0</v>
      </c>
      <c r="L11" s="6">
        <f t="shared" si="3"/>
        <v>0</v>
      </c>
      <c r="M11" s="6">
        <f t="shared" si="3"/>
        <v>0</v>
      </c>
      <c r="N11" s="6">
        <f t="shared" si="3"/>
        <v>0</v>
      </c>
      <c r="O11" s="6">
        <f t="shared" si="3"/>
        <v>0</v>
      </c>
      <c r="P11" s="6">
        <f t="shared" si="3"/>
        <v>0</v>
      </c>
      <c r="Q11" s="6">
        <f t="shared" si="3"/>
        <v>0</v>
      </c>
      <c r="R11" s="6">
        <f t="shared" si="3"/>
        <v>0</v>
      </c>
      <c r="S11" s="6">
        <f t="shared" si="3"/>
        <v>0</v>
      </c>
      <c r="T11" s="6">
        <f t="shared" si="3"/>
        <v>0</v>
      </c>
      <c r="U11" s="6">
        <f t="shared" si="3"/>
        <v>0</v>
      </c>
      <c r="V11" s="6">
        <f t="shared" si="3"/>
        <v>0</v>
      </c>
      <c r="W11" s="6">
        <f t="shared" si="3"/>
        <v>0</v>
      </c>
      <c r="X11" s="6">
        <f t="shared" si="3"/>
        <v>0</v>
      </c>
      <c r="Y11" s="6">
        <f t="shared" si="3"/>
        <v>0</v>
      </c>
      <c r="Z11" s="6">
        <f t="shared" si="3"/>
        <v>0</v>
      </c>
    </row>
    <row r="12" spans="1:26" ht="12">
      <c r="A12" s="2" t="s">
        <v>150</v>
      </c>
      <c r="B12" s="2" t="s">
        <v>118</v>
      </c>
      <c r="C12" s="14">
        <v>0.9</v>
      </c>
      <c r="D12" s="14">
        <v>0.9</v>
      </c>
      <c r="E12" s="14">
        <v>0.9</v>
      </c>
      <c r="F12" s="14">
        <v>0.9</v>
      </c>
      <c r="G12" s="24">
        <v>1</v>
      </c>
      <c r="H12" s="24">
        <v>1</v>
      </c>
      <c r="I12" s="24">
        <v>1</v>
      </c>
      <c r="J12" s="24">
        <v>1</v>
      </c>
      <c r="K12" s="24">
        <v>1</v>
      </c>
      <c r="L12" s="24">
        <v>1</v>
      </c>
      <c r="M12" s="24">
        <v>1</v>
      </c>
      <c r="N12" s="24">
        <v>1</v>
      </c>
      <c r="O12" s="24">
        <v>1</v>
      </c>
      <c r="P12" s="24">
        <v>1</v>
      </c>
      <c r="Q12" s="24">
        <v>1</v>
      </c>
      <c r="R12" s="24">
        <v>1</v>
      </c>
      <c r="S12" s="24">
        <v>1</v>
      </c>
      <c r="T12" s="24">
        <v>1</v>
      </c>
      <c r="U12" s="24">
        <v>1</v>
      </c>
      <c r="V12" s="24">
        <v>1</v>
      </c>
      <c r="W12" s="24">
        <v>1</v>
      </c>
      <c r="X12" s="24">
        <v>1</v>
      </c>
      <c r="Y12" s="24">
        <v>1</v>
      </c>
      <c r="Z12" s="24">
        <v>1</v>
      </c>
    </row>
    <row r="13" ht="12">
      <c r="B13" s="5"/>
    </row>
    <row r="14" spans="1:26" ht="24">
      <c r="A14" s="2" t="s">
        <v>99</v>
      </c>
      <c r="B14" s="5" t="s">
        <v>18</v>
      </c>
      <c r="C14" s="15">
        <f>IF(OR(C10&gt;0,C12&gt;0),(C10+C11)/C12)</f>
        <v>117.77777777777777</v>
      </c>
      <c r="D14" s="15">
        <f>IF(OR(D10&gt;0,D12&gt;0),(D10+D11)/D12)</f>
        <v>44.44444444444444</v>
      </c>
      <c r="E14" s="15">
        <f>IF(OR(E10&gt;0,E12&gt;0),(E10+E11)/E12)</f>
        <v>177.77777777777777</v>
      </c>
      <c r="F14" s="15">
        <f>IF(OR(F10&gt;0,F12&gt;0),(F10+F11)/F12)</f>
        <v>44.44444444444444</v>
      </c>
      <c r="G14" s="59">
        <f>IF(OR(G10&gt;0,G11&gt;0),(G10+G11)/G12,0)</f>
        <v>0</v>
      </c>
      <c r="H14" s="59">
        <f aca="true" t="shared" si="4" ref="H14:Z14">IF(OR(H10&gt;0,H11&gt;0),(H10+H11)/H12,0)</f>
        <v>0</v>
      </c>
      <c r="I14" s="59">
        <f t="shared" si="4"/>
        <v>0</v>
      </c>
      <c r="J14" s="59">
        <f t="shared" si="4"/>
        <v>0</v>
      </c>
      <c r="K14" s="59">
        <f t="shared" si="4"/>
        <v>0</v>
      </c>
      <c r="L14" s="59">
        <f t="shared" si="4"/>
        <v>0</v>
      </c>
      <c r="M14" s="59">
        <f t="shared" si="4"/>
        <v>0</v>
      </c>
      <c r="N14" s="59">
        <f t="shared" si="4"/>
        <v>0</v>
      </c>
      <c r="O14" s="59">
        <f t="shared" si="4"/>
        <v>0</v>
      </c>
      <c r="P14" s="59">
        <f t="shared" si="4"/>
        <v>0</v>
      </c>
      <c r="Q14" s="59">
        <f t="shared" si="4"/>
        <v>0</v>
      </c>
      <c r="R14" s="59">
        <f t="shared" si="4"/>
        <v>0</v>
      </c>
      <c r="S14" s="59">
        <f t="shared" si="4"/>
        <v>0</v>
      </c>
      <c r="T14" s="59">
        <f t="shared" si="4"/>
        <v>0</v>
      </c>
      <c r="U14" s="59">
        <f t="shared" si="4"/>
        <v>0</v>
      </c>
      <c r="V14" s="59">
        <f t="shared" si="4"/>
        <v>0</v>
      </c>
      <c r="W14" s="59">
        <f t="shared" si="4"/>
        <v>0</v>
      </c>
      <c r="X14" s="59">
        <f t="shared" si="4"/>
        <v>0</v>
      </c>
      <c r="Y14" s="59">
        <f t="shared" si="4"/>
        <v>0</v>
      </c>
      <c r="Z14" s="59">
        <f t="shared" si="4"/>
        <v>0</v>
      </c>
    </row>
    <row r="15" spans="1:26" ht="24" customHeight="1">
      <c r="A15" s="2" t="s">
        <v>113</v>
      </c>
      <c r="B15" s="2" t="s">
        <v>19</v>
      </c>
      <c r="C15" s="14">
        <v>600</v>
      </c>
      <c r="D15" s="14">
        <v>600</v>
      </c>
      <c r="E15" s="14">
        <v>600</v>
      </c>
      <c r="F15" s="14">
        <v>600</v>
      </c>
      <c r="G15" s="24"/>
      <c r="H15" s="24"/>
      <c r="I15" s="24"/>
      <c r="J15" s="24"/>
      <c r="K15" s="24"/>
      <c r="L15" s="24"/>
      <c r="M15" s="24"/>
      <c r="N15" s="24"/>
      <c r="O15" s="24"/>
      <c r="P15" s="24"/>
      <c r="Q15" s="24"/>
      <c r="R15" s="24"/>
      <c r="S15" s="24"/>
      <c r="T15" s="24"/>
      <c r="U15" s="24"/>
      <c r="V15" s="24"/>
      <c r="W15" s="24"/>
      <c r="X15" s="24"/>
      <c r="Y15" s="24"/>
      <c r="Z15" s="24"/>
    </row>
    <row r="16" spans="1:26" ht="24" customHeight="1">
      <c r="A16" s="2" t="s">
        <v>107</v>
      </c>
      <c r="B16" s="2" t="s">
        <v>22</v>
      </c>
      <c r="C16" s="14">
        <v>600</v>
      </c>
      <c r="D16" s="14">
        <v>600</v>
      </c>
      <c r="E16" s="14">
        <v>600</v>
      </c>
      <c r="F16" s="14">
        <v>600</v>
      </c>
      <c r="G16" s="24"/>
      <c r="H16" s="24"/>
      <c r="I16" s="24"/>
      <c r="J16" s="24"/>
      <c r="K16" s="24"/>
      <c r="L16" s="24"/>
      <c r="M16" s="24"/>
      <c r="N16" s="24"/>
      <c r="O16" s="24"/>
      <c r="P16" s="24"/>
      <c r="Q16" s="24"/>
      <c r="R16" s="24"/>
      <c r="S16" s="24"/>
      <c r="T16" s="24"/>
      <c r="U16" s="24"/>
      <c r="V16" s="24"/>
      <c r="W16" s="24"/>
      <c r="X16" s="24"/>
      <c r="Y16" s="24"/>
      <c r="Z16" s="24"/>
    </row>
    <row r="17" spans="1:26" ht="15" customHeight="1">
      <c r="A17" s="2" t="s">
        <v>127</v>
      </c>
      <c r="B17" s="2" t="s">
        <v>108</v>
      </c>
      <c r="C17" s="58">
        <f>IF(C14&gt;0,C14/C16,"NA")</f>
        <v>0.19629629629629627</v>
      </c>
      <c r="D17" s="58">
        <f>IF(D14&gt;0,D14/D16,"NA")</f>
        <v>0.07407407407407407</v>
      </c>
      <c r="E17" s="58">
        <f>IF(E14&gt;0,E14/E16,"NA")</f>
        <v>0.2962962962962963</v>
      </c>
      <c r="F17" s="58">
        <f>IF(F14&gt;0,F14/F16,"NA")</f>
        <v>0.07407407407407407</v>
      </c>
      <c r="G17" s="58" t="str">
        <f>IF(G14&gt;0,G14/G16,"NA")</f>
        <v>NA</v>
      </c>
      <c r="H17" s="58" t="str">
        <f aca="true" t="shared" si="5" ref="H17:Z17">IF(H14&gt;0,H14/H16,"NA")</f>
        <v>NA</v>
      </c>
      <c r="I17" s="58" t="str">
        <f t="shared" si="5"/>
        <v>NA</v>
      </c>
      <c r="J17" s="58" t="str">
        <f t="shared" si="5"/>
        <v>NA</v>
      </c>
      <c r="K17" s="58" t="str">
        <f t="shared" si="5"/>
        <v>NA</v>
      </c>
      <c r="L17" s="58" t="str">
        <f t="shared" si="5"/>
        <v>NA</v>
      </c>
      <c r="M17" s="58" t="str">
        <f t="shared" si="5"/>
        <v>NA</v>
      </c>
      <c r="N17" s="58" t="str">
        <f t="shared" si="5"/>
        <v>NA</v>
      </c>
      <c r="O17" s="58" t="str">
        <f t="shared" si="5"/>
        <v>NA</v>
      </c>
      <c r="P17" s="58" t="str">
        <f t="shared" si="5"/>
        <v>NA</v>
      </c>
      <c r="Q17" s="58" t="str">
        <f t="shared" si="5"/>
        <v>NA</v>
      </c>
      <c r="R17" s="58" t="str">
        <f t="shared" si="5"/>
        <v>NA</v>
      </c>
      <c r="S17" s="58" t="str">
        <f t="shared" si="5"/>
        <v>NA</v>
      </c>
      <c r="T17" s="58" t="str">
        <f t="shared" si="5"/>
        <v>NA</v>
      </c>
      <c r="U17" s="58" t="str">
        <f t="shared" si="5"/>
        <v>NA</v>
      </c>
      <c r="V17" s="58" t="str">
        <f t="shared" si="5"/>
        <v>NA</v>
      </c>
      <c r="W17" s="58" t="str">
        <f t="shared" si="5"/>
        <v>NA</v>
      </c>
      <c r="X17" s="58" t="str">
        <f t="shared" si="5"/>
        <v>NA</v>
      </c>
      <c r="Y17" s="58" t="str">
        <f t="shared" si="5"/>
        <v>NA</v>
      </c>
      <c r="Z17" s="58" t="str">
        <f t="shared" si="5"/>
        <v>NA</v>
      </c>
    </row>
    <row r="18" ht="12" customHeight="1"/>
    <row r="19" ht="12" customHeight="1">
      <c r="A19" s="3" t="s">
        <v>86</v>
      </c>
    </row>
    <row r="20" spans="1:3" ht="24" customHeight="1">
      <c r="A20" s="2" t="s">
        <v>122</v>
      </c>
      <c r="B20" s="2" t="s">
        <v>85</v>
      </c>
      <c r="C20" s="14">
        <v>25</v>
      </c>
    </row>
    <row r="21" spans="1:3" ht="24" customHeight="1">
      <c r="A21" s="2" t="s">
        <v>125</v>
      </c>
      <c r="B21" s="2" t="s">
        <v>92</v>
      </c>
      <c r="C21" s="48">
        <f>C20/(SUM(C7:Z7))</f>
        <v>0.46296296296296297</v>
      </c>
    </row>
    <row r="22" ht="12" customHeight="1"/>
    <row r="23" spans="1:3" ht="12" customHeight="1">
      <c r="A23" s="2" t="s">
        <v>152</v>
      </c>
      <c r="B23" s="2" t="s">
        <v>23</v>
      </c>
      <c r="C23" s="49">
        <f>C21*(SUM(C10:Z10))+(SUM(C11:Z11))</f>
        <v>232.6851851851852</v>
      </c>
    </row>
    <row r="25" spans="1:4" ht="24" customHeight="1">
      <c r="A25" s="2" t="s">
        <v>91</v>
      </c>
      <c r="B25" s="2" t="s">
        <v>151</v>
      </c>
      <c r="C25" s="48">
        <f>C23/SUM(C15:Z15)</f>
        <v>0.09695216049382717</v>
      </c>
      <c r="D25" s="1" t="s">
        <v>27</v>
      </c>
    </row>
    <row r="27" ht="12">
      <c r="A27" s="3" t="s">
        <v>105</v>
      </c>
    </row>
    <row r="28" spans="1:6" ht="12" customHeight="1">
      <c r="A28" s="2" t="s">
        <v>129</v>
      </c>
      <c r="B28" s="2" t="s">
        <v>129</v>
      </c>
      <c r="C28" s="48">
        <f>MAX(C17:Z17)</f>
        <v>0.2962962962962963</v>
      </c>
      <c r="D28"/>
      <c r="E28"/>
      <c r="F28"/>
    </row>
    <row r="29" spans="1:3" ht="12">
      <c r="A29" s="2" t="s">
        <v>103</v>
      </c>
      <c r="B29" s="2" t="s">
        <v>128</v>
      </c>
      <c r="C29" s="13">
        <f>IF(C28&lt;=0.25,0.9,IF(C28&lt;=0.35,0.8,IF(C28&lt;=0.45,0.7,IF(C28&lt;=0.55,0.6,0.5))))</f>
        <v>0.8</v>
      </c>
    </row>
    <row r="30" ht="12">
      <c r="E30" s="50" t="s">
        <v>29</v>
      </c>
    </row>
    <row r="31" spans="1:6" ht="12">
      <c r="A31" s="9" t="s">
        <v>77</v>
      </c>
      <c r="B31" s="9" t="s">
        <v>24</v>
      </c>
      <c r="C31" s="10">
        <f>C23/C29</f>
        <v>290.85648148148147</v>
      </c>
      <c r="D31" s="27"/>
      <c r="E31" s="56">
        <f>C31/SUM(C15:AA15)</f>
        <v>0.12119020061728394</v>
      </c>
      <c r="F31" s="51" t="s">
        <v>30</v>
      </c>
    </row>
    <row r="32" spans="4:5" ht="12">
      <c r="D32" s="27"/>
      <c r="E32" s="28"/>
    </row>
    <row r="34" spans="1:6" s="22" customFormat="1" ht="6" customHeight="1">
      <c r="A34" s="20"/>
      <c r="B34" s="20"/>
      <c r="C34" s="21"/>
      <c r="D34" s="21"/>
      <c r="E34" s="21"/>
      <c r="F34" s="21"/>
    </row>
    <row r="35" spans="2:4" ht="24">
      <c r="B35" s="11" t="s">
        <v>126</v>
      </c>
      <c r="C35" s="12" t="s">
        <v>13</v>
      </c>
      <c r="D35" s="12" t="s">
        <v>14</v>
      </c>
    </row>
    <row r="36" spans="2:4" ht="12">
      <c r="B36" s="7" t="s">
        <v>140</v>
      </c>
      <c r="C36">
        <v>5</v>
      </c>
      <c r="D36">
        <v>0.9</v>
      </c>
    </row>
    <row r="37" spans="2:4" ht="12">
      <c r="B37" s="7" t="s">
        <v>55</v>
      </c>
      <c r="C37">
        <v>2.5</v>
      </c>
      <c r="D37">
        <v>0.3</v>
      </c>
    </row>
    <row r="38" spans="2:4" ht="12">
      <c r="B38" s="7" t="s">
        <v>48</v>
      </c>
      <c r="C38">
        <v>2.5</v>
      </c>
      <c r="D38">
        <v>0.3</v>
      </c>
    </row>
    <row r="39" spans="2:4" ht="12">
      <c r="B39" s="7" t="s">
        <v>64</v>
      </c>
      <c r="C39">
        <v>7.5</v>
      </c>
      <c r="D39">
        <v>0.3</v>
      </c>
    </row>
    <row r="40" spans="2:4" ht="12">
      <c r="B40" s="7" t="s">
        <v>42</v>
      </c>
      <c r="C40">
        <v>2.5</v>
      </c>
      <c r="D40">
        <v>0.3</v>
      </c>
    </row>
    <row r="41" spans="2:4" ht="12">
      <c r="B41" s="7" t="s">
        <v>38</v>
      </c>
      <c r="C41">
        <v>3.8</v>
      </c>
      <c r="D41">
        <v>0.9</v>
      </c>
    </row>
    <row r="42" spans="2:4" ht="12">
      <c r="B42" s="7" t="s">
        <v>65</v>
      </c>
      <c r="C42">
        <v>10</v>
      </c>
      <c r="D42">
        <v>0.6</v>
      </c>
    </row>
    <row r="43" spans="2:4" ht="12">
      <c r="B43" s="7" t="s">
        <v>69</v>
      </c>
      <c r="C43">
        <v>2.5</v>
      </c>
      <c r="D43">
        <v>0.3</v>
      </c>
    </row>
    <row r="44" spans="2:4" ht="12">
      <c r="B44" s="7" t="s">
        <v>134</v>
      </c>
      <c r="C44">
        <v>3.8</v>
      </c>
      <c r="D44">
        <v>0.3</v>
      </c>
    </row>
    <row r="45" spans="2:4" ht="12">
      <c r="B45" s="7" t="s">
        <v>10</v>
      </c>
      <c r="C45">
        <v>5</v>
      </c>
      <c r="D45">
        <v>0.6</v>
      </c>
    </row>
    <row r="46" spans="2:4" ht="12">
      <c r="B46" s="7" t="s">
        <v>37</v>
      </c>
      <c r="C46">
        <v>3.8</v>
      </c>
      <c r="D46">
        <v>0.9</v>
      </c>
    </row>
    <row r="47" spans="2:4" ht="12">
      <c r="B47" s="7" t="s">
        <v>131</v>
      </c>
      <c r="C47">
        <v>2.5</v>
      </c>
      <c r="D47">
        <v>0.6</v>
      </c>
    </row>
    <row r="48" spans="2:4" ht="12">
      <c r="B48" s="7" t="s">
        <v>137</v>
      </c>
      <c r="C48">
        <v>5</v>
      </c>
      <c r="D48">
        <v>0.6</v>
      </c>
    </row>
    <row r="49" spans="2:4" ht="12">
      <c r="B49" s="7" t="s">
        <v>136</v>
      </c>
      <c r="C49">
        <v>5</v>
      </c>
      <c r="D49">
        <v>0.6</v>
      </c>
    </row>
    <row r="50" spans="2:4" ht="12">
      <c r="B50" s="7" t="s">
        <v>110</v>
      </c>
      <c r="C50">
        <v>3.8</v>
      </c>
      <c r="D50">
        <v>0.3</v>
      </c>
    </row>
    <row r="51" spans="2:4" ht="12">
      <c r="B51" s="7" t="s">
        <v>49</v>
      </c>
      <c r="C51">
        <v>2.5</v>
      </c>
      <c r="D51">
        <v>0.3</v>
      </c>
    </row>
    <row r="52" spans="2:4" ht="12">
      <c r="B52" s="7" t="s">
        <v>144</v>
      </c>
      <c r="C52">
        <v>5</v>
      </c>
      <c r="D52">
        <v>0.6</v>
      </c>
    </row>
    <row r="53" spans="2:4" ht="12">
      <c r="B53" s="7" t="s">
        <v>39</v>
      </c>
      <c r="C53">
        <v>2.5</v>
      </c>
      <c r="D53">
        <v>0.3</v>
      </c>
    </row>
    <row r="54" spans="2:4" ht="12">
      <c r="B54" s="7" t="s">
        <v>40</v>
      </c>
      <c r="C54">
        <v>0</v>
      </c>
      <c r="D54">
        <v>0.3</v>
      </c>
    </row>
    <row r="55" spans="2:4" ht="12">
      <c r="B55" s="7" t="s">
        <v>56</v>
      </c>
      <c r="C55">
        <v>2.5</v>
      </c>
      <c r="D55">
        <v>0.3</v>
      </c>
    </row>
    <row r="56" spans="2:4" ht="12">
      <c r="B56" s="7" t="s">
        <v>135</v>
      </c>
      <c r="C56">
        <v>5</v>
      </c>
      <c r="D56">
        <v>0.9</v>
      </c>
    </row>
    <row r="57" spans="2:4" ht="12">
      <c r="B57" s="7" t="s">
        <v>132</v>
      </c>
      <c r="C57">
        <v>2.5</v>
      </c>
      <c r="D57">
        <v>0.3</v>
      </c>
    </row>
    <row r="58" spans="2:4" ht="12">
      <c r="B58" s="7" t="s">
        <v>7</v>
      </c>
      <c r="C58">
        <v>10</v>
      </c>
      <c r="D58">
        <v>0.3</v>
      </c>
    </row>
    <row r="59" spans="2:4" ht="12">
      <c r="B59" s="7" t="s">
        <v>11</v>
      </c>
      <c r="C59">
        <v>3.8</v>
      </c>
      <c r="D59">
        <v>0.9</v>
      </c>
    </row>
    <row r="60" spans="2:4" ht="12">
      <c r="B60" s="7" t="s">
        <v>12</v>
      </c>
      <c r="C60">
        <v>3.8</v>
      </c>
      <c r="D60">
        <v>0.9</v>
      </c>
    </row>
    <row r="61" spans="2:4" ht="12">
      <c r="B61" s="7" t="s">
        <v>133</v>
      </c>
      <c r="C61">
        <v>2.5</v>
      </c>
      <c r="D61">
        <v>0.3</v>
      </c>
    </row>
    <row r="62" spans="2:4" ht="12">
      <c r="B62" t="s">
        <v>4</v>
      </c>
      <c r="C62">
        <v>0</v>
      </c>
      <c r="D62">
        <v>0.3</v>
      </c>
    </row>
    <row r="63" spans="2:4" ht="12">
      <c r="B63" s="7" t="s">
        <v>8</v>
      </c>
      <c r="C63">
        <v>10</v>
      </c>
      <c r="D63">
        <v>0.3</v>
      </c>
    </row>
    <row r="64" spans="2:4" ht="12">
      <c r="B64" s="7" t="s">
        <v>9</v>
      </c>
      <c r="C64">
        <v>10</v>
      </c>
      <c r="D64">
        <v>0.3</v>
      </c>
    </row>
    <row r="65" spans="2:4" ht="12">
      <c r="B65" s="7" t="s">
        <v>138</v>
      </c>
      <c r="C65">
        <v>3.8</v>
      </c>
      <c r="D65">
        <v>0.3</v>
      </c>
    </row>
    <row r="66" spans="2:4" ht="12">
      <c r="B66" s="7" t="s">
        <v>139</v>
      </c>
      <c r="C66">
        <v>3.8</v>
      </c>
      <c r="D66">
        <v>0.3</v>
      </c>
    </row>
    <row r="67" spans="2:4" ht="12">
      <c r="B67" s="7" t="s">
        <v>57</v>
      </c>
      <c r="C67">
        <v>2.5</v>
      </c>
      <c r="D67">
        <v>0.3</v>
      </c>
    </row>
    <row r="68" spans="2:4" ht="12">
      <c r="B68" s="7" t="s">
        <v>58</v>
      </c>
      <c r="C68">
        <v>2.5</v>
      </c>
      <c r="D68">
        <v>0.6</v>
      </c>
    </row>
    <row r="69" spans="2:4" ht="12">
      <c r="B69" s="7" t="s">
        <v>59</v>
      </c>
      <c r="C69">
        <v>2.5</v>
      </c>
      <c r="D69">
        <v>0.3</v>
      </c>
    </row>
    <row r="70" spans="2:4" ht="12">
      <c r="B70" s="7" t="s">
        <v>43</v>
      </c>
      <c r="C70">
        <v>3.8</v>
      </c>
      <c r="D70">
        <v>0.3</v>
      </c>
    </row>
    <row r="71" spans="2:4" ht="12">
      <c r="B71" s="7" t="s">
        <v>47</v>
      </c>
      <c r="C71">
        <v>2.5</v>
      </c>
      <c r="D71">
        <v>0.3</v>
      </c>
    </row>
    <row r="72" spans="2:4" ht="12">
      <c r="B72" s="7" t="s">
        <v>63</v>
      </c>
      <c r="C72">
        <v>3.8</v>
      </c>
      <c r="D72">
        <v>0.3</v>
      </c>
    </row>
    <row r="73" spans="2:4" ht="12">
      <c r="B73" s="7" t="s">
        <v>143</v>
      </c>
      <c r="C73">
        <v>5</v>
      </c>
      <c r="D73">
        <v>0.6</v>
      </c>
    </row>
    <row r="74" spans="2:4" ht="12">
      <c r="B74" s="7" t="s">
        <v>44</v>
      </c>
      <c r="C74">
        <v>2.5</v>
      </c>
      <c r="D74">
        <v>0.3</v>
      </c>
    </row>
    <row r="75" spans="2:4" ht="12">
      <c r="B75" s="7" t="s">
        <v>146</v>
      </c>
      <c r="C75">
        <v>3.8</v>
      </c>
      <c r="D75">
        <v>0.3</v>
      </c>
    </row>
    <row r="76" spans="2:4" ht="12">
      <c r="B76" s="7" t="s">
        <v>60</v>
      </c>
      <c r="C76">
        <v>3.8</v>
      </c>
      <c r="D76">
        <v>0.6</v>
      </c>
    </row>
    <row r="77" spans="2:4" ht="12">
      <c r="B77" s="7" t="s">
        <v>61</v>
      </c>
      <c r="C77">
        <v>3.8</v>
      </c>
      <c r="D77">
        <v>0.3</v>
      </c>
    </row>
    <row r="78" spans="2:4" ht="12">
      <c r="B78" s="7" t="s">
        <v>145</v>
      </c>
      <c r="C78">
        <v>5</v>
      </c>
      <c r="D78">
        <v>0.3</v>
      </c>
    </row>
    <row r="79" spans="2:4" ht="12">
      <c r="B79" s="7" t="s">
        <v>70</v>
      </c>
      <c r="C79">
        <v>2.5</v>
      </c>
      <c r="D79">
        <v>0.3</v>
      </c>
    </row>
    <row r="80" spans="2:4" ht="12">
      <c r="B80" s="7" t="s">
        <v>66</v>
      </c>
      <c r="C80">
        <v>3.8</v>
      </c>
      <c r="D80">
        <v>0.9</v>
      </c>
    </row>
    <row r="81" spans="2:4" ht="12">
      <c r="B81" s="7" t="s">
        <v>50</v>
      </c>
      <c r="C81">
        <v>2.5</v>
      </c>
      <c r="D81">
        <v>0.9</v>
      </c>
    </row>
    <row r="82" spans="2:4" ht="12">
      <c r="B82" s="7" t="s">
        <v>51</v>
      </c>
      <c r="C82">
        <v>2.5</v>
      </c>
      <c r="D82">
        <v>0.6</v>
      </c>
    </row>
    <row r="83" spans="2:4" ht="12">
      <c r="B83" s="7" t="s">
        <v>71</v>
      </c>
      <c r="C83">
        <v>2.5</v>
      </c>
      <c r="D83">
        <v>0.3</v>
      </c>
    </row>
    <row r="84" spans="2:4" ht="12">
      <c r="B84" s="7" t="s">
        <v>45</v>
      </c>
      <c r="C84">
        <v>2.5</v>
      </c>
      <c r="D84">
        <v>0.3</v>
      </c>
    </row>
    <row r="85" spans="2:4" ht="12">
      <c r="B85" s="7" t="s">
        <v>36</v>
      </c>
      <c r="C85">
        <v>3.8</v>
      </c>
      <c r="D85">
        <v>0.9</v>
      </c>
    </row>
    <row r="86" spans="2:4" ht="12">
      <c r="B86" s="7" t="s">
        <v>62</v>
      </c>
      <c r="C86">
        <v>3.8</v>
      </c>
      <c r="D86">
        <v>0.6</v>
      </c>
    </row>
    <row r="87" spans="2:4" ht="12">
      <c r="B87" s="7" t="s">
        <v>141</v>
      </c>
      <c r="C87">
        <v>5</v>
      </c>
      <c r="D87">
        <v>0.9</v>
      </c>
    </row>
    <row r="88" spans="2:4" ht="12">
      <c r="B88" s="7" t="s">
        <v>52</v>
      </c>
      <c r="C88">
        <v>0</v>
      </c>
      <c r="D88">
        <v>0.6</v>
      </c>
    </row>
    <row r="89" spans="2:4" ht="12">
      <c r="B89" t="s">
        <v>5</v>
      </c>
      <c r="C89">
        <v>3.8</v>
      </c>
      <c r="D89">
        <v>0.3</v>
      </c>
    </row>
    <row r="90" spans="2:4" ht="12">
      <c r="B90" t="s">
        <v>72</v>
      </c>
      <c r="C90">
        <v>0</v>
      </c>
      <c r="D90">
        <v>0.3</v>
      </c>
    </row>
    <row r="91" spans="2:4" ht="12">
      <c r="B91" s="7" t="s">
        <v>120</v>
      </c>
      <c r="C91">
        <v>5</v>
      </c>
      <c r="D91">
        <v>0.3</v>
      </c>
    </row>
    <row r="92" spans="2:4" ht="12">
      <c r="B92" s="7" t="s">
        <v>41</v>
      </c>
      <c r="C92">
        <v>0</v>
      </c>
      <c r="D92">
        <v>0.6</v>
      </c>
    </row>
    <row r="93" spans="2:4" ht="12">
      <c r="B93" s="7" t="s">
        <v>67</v>
      </c>
      <c r="C93">
        <v>3.8</v>
      </c>
      <c r="D93">
        <v>0.3</v>
      </c>
    </row>
    <row r="94" spans="2:4" ht="12">
      <c r="B94" t="s">
        <v>6</v>
      </c>
      <c r="C94">
        <v>0</v>
      </c>
      <c r="D94">
        <v>2.4</v>
      </c>
    </row>
    <row r="95" spans="2:4" ht="12">
      <c r="B95" s="7" t="s">
        <v>46</v>
      </c>
      <c r="C95">
        <v>2.5</v>
      </c>
      <c r="D95">
        <v>0.3</v>
      </c>
    </row>
    <row r="96" spans="2:4" ht="12">
      <c r="B96" s="7" t="s">
        <v>53</v>
      </c>
      <c r="C96">
        <v>3.8</v>
      </c>
      <c r="D96">
        <v>0.3</v>
      </c>
    </row>
    <row r="97" spans="2:4" ht="12">
      <c r="B97" t="s">
        <v>54</v>
      </c>
      <c r="C97">
        <v>0</v>
      </c>
      <c r="D97">
        <v>0.3</v>
      </c>
    </row>
    <row r="98" spans="2:4" ht="12">
      <c r="B98" s="7" t="s">
        <v>142</v>
      </c>
      <c r="C98">
        <v>5</v>
      </c>
      <c r="D98">
        <v>0.9</v>
      </c>
    </row>
  </sheetData>
  <sheetProtection/>
  <mergeCells count="2">
    <mergeCell ref="A3:B3"/>
    <mergeCell ref="A1:G1"/>
  </mergeCells>
  <dataValidations count="1">
    <dataValidation type="list" allowBlank="1" showInputMessage="1" showErrorMessage="1" sqref="C5:Z5">
      <formula1>$B$36:$B$99</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Z115"/>
  <sheetViews>
    <sheetView tabSelected="1" zoomScalePageLayoutView="0" workbookViewId="0" topLeftCell="A1">
      <selection activeCell="E23" sqref="E23"/>
    </sheetView>
  </sheetViews>
  <sheetFormatPr defaultColWidth="11.375" defaultRowHeight="12"/>
  <cols>
    <col min="1" max="1" width="6.25390625" style="2" customWidth="1"/>
    <col min="2" max="2" width="47.25390625" style="2" customWidth="1"/>
    <col min="3" max="6" width="8.875" style="1" customWidth="1"/>
    <col min="7" max="26" width="8.875" style="0" customWidth="1"/>
  </cols>
  <sheetData>
    <row r="1" spans="1:9" ht="111" customHeight="1">
      <c r="A1" s="66" t="s">
        <v>160</v>
      </c>
      <c r="B1" s="67"/>
      <c r="C1" s="67"/>
      <c r="D1" s="67"/>
      <c r="E1" s="67"/>
      <c r="F1" s="67"/>
      <c r="G1" s="67"/>
      <c r="H1" s="46"/>
      <c r="I1" s="46"/>
    </row>
    <row r="2" ht="12.75" thickBot="1"/>
    <row r="3" spans="1:3" ht="12.75" customHeight="1">
      <c r="A3" s="64" t="s">
        <v>147</v>
      </c>
      <c r="B3" s="65"/>
      <c r="C3" s="32"/>
    </row>
    <row r="4" spans="1:5" ht="12">
      <c r="A4" s="33" t="s">
        <v>77</v>
      </c>
      <c r="B4" s="34" t="s">
        <v>28</v>
      </c>
      <c r="C4" s="35">
        <f>C39/C46</f>
        <v>1610.6172231469086</v>
      </c>
      <c r="E4" s="26"/>
    </row>
    <row r="5" spans="1:3" ht="12">
      <c r="A5" s="36"/>
      <c r="B5" s="34" t="s">
        <v>89</v>
      </c>
      <c r="C5" s="45">
        <f>C4/C40</f>
        <v>0.6442468892587634</v>
      </c>
    </row>
    <row r="6" spans="1:3" ht="12">
      <c r="A6" s="36"/>
      <c r="B6" s="37"/>
      <c r="C6" s="38"/>
    </row>
    <row r="7" spans="1:3" ht="12">
      <c r="A7" s="39" t="s">
        <v>103</v>
      </c>
      <c r="B7" s="40" t="s">
        <v>90</v>
      </c>
      <c r="C7" s="41">
        <f>C46</f>
        <v>0.8709053037608486</v>
      </c>
    </row>
    <row r="8" spans="1:3" ht="12.75" thickBot="1">
      <c r="A8" s="42"/>
      <c r="B8" s="43"/>
      <c r="C8" s="44"/>
    </row>
    <row r="9" spans="1:3" ht="12">
      <c r="A9" s="30"/>
      <c r="B9" s="30"/>
      <c r="C9" s="31"/>
    </row>
    <row r="10" spans="1:2" ht="12">
      <c r="A10" s="60" t="s">
        <v>76</v>
      </c>
      <c r="B10" s="61"/>
    </row>
    <row r="11" spans="2:6" ht="12">
      <c r="B11" s="47" t="s">
        <v>84</v>
      </c>
      <c r="C11" s="4" t="s">
        <v>115</v>
      </c>
      <c r="D11" s="4" t="s">
        <v>87</v>
      </c>
      <c r="E11" s="4" t="s">
        <v>88</v>
      </c>
      <c r="F11" s="4" t="s">
        <v>124</v>
      </c>
    </row>
    <row r="12" spans="1:26" ht="12">
      <c r="A12" s="8"/>
      <c r="B12" s="2" t="s">
        <v>68</v>
      </c>
      <c r="C12" s="19" t="s">
        <v>43</v>
      </c>
      <c r="D12" s="19" t="s">
        <v>70</v>
      </c>
      <c r="E12" s="19" t="s">
        <v>137</v>
      </c>
      <c r="F12" s="19" t="s">
        <v>39</v>
      </c>
      <c r="G12" s="19" t="s">
        <v>70</v>
      </c>
      <c r="H12" s="19" t="s">
        <v>70</v>
      </c>
      <c r="I12" s="19" t="s">
        <v>70</v>
      </c>
      <c r="J12" s="19" t="s">
        <v>70</v>
      </c>
      <c r="K12" s="19" t="s">
        <v>70</v>
      </c>
      <c r="L12" s="19" t="s">
        <v>70</v>
      </c>
      <c r="M12" s="19" t="s">
        <v>70</v>
      </c>
      <c r="N12" s="19" t="s">
        <v>70</v>
      </c>
      <c r="O12" s="19" t="s">
        <v>70</v>
      </c>
      <c r="P12" s="19" t="s">
        <v>70</v>
      </c>
      <c r="Q12" s="19" t="s">
        <v>70</v>
      </c>
      <c r="R12" s="19" t="s">
        <v>70</v>
      </c>
      <c r="S12" s="19" t="s">
        <v>70</v>
      </c>
      <c r="T12" s="19" t="s">
        <v>70</v>
      </c>
      <c r="U12" s="19" t="s">
        <v>70</v>
      </c>
      <c r="V12" s="19" t="s">
        <v>70</v>
      </c>
      <c r="W12" s="19" t="s">
        <v>70</v>
      </c>
      <c r="X12" s="19" t="s">
        <v>70</v>
      </c>
      <c r="Y12" s="19" t="s">
        <v>70</v>
      </c>
      <c r="Z12" s="19" t="s">
        <v>70</v>
      </c>
    </row>
    <row r="13" spans="1:26" ht="12">
      <c r="A13" s="2" t="s">
        <v>154</v>
      </c>
      <c r="B13" s="2" t="s">
        <v>155</v>
      </c>
      <c r="C13" s="14">
        <v>3340</v>
      </c>
      <c r="D13" s="14">
        <v>4000</v>
      </c>
      <c r="E13" s="14">
        <v>2500</v>
      </c>
      <c r="F13" s="14"/>
      <c r="G13" s="24"/>
      <c r="H13" s="24"/>
      <c r="I13" s="24"/>
      <c r="J13" s="24"/>
      <c r="K13" s="24"/>
      <c r="L13" s="24"/>
      <c r="M13" s="24"/>
      <c r="N13" s="24"/>
      <c r="O13" s="24"/>
      <c r="P13" s="24"/>
      <c r="Q13" s="24"/>
      <c r="R13" s="24"/>
      <c r="S13" s="24"/>
      <c r="T13" s="24"/>
      <c r="U13" s="24"/>
      <c r="V13" s="24"/>
      <c r="W13" s="24"/>
      <c r="X13" s="24"/>
      <c r="Y13" s="24"/>
      <c r="Z13" s="24"/>
    </row>
    <row r="14" spans="1:26" ht="24">
      <c r="A14" s="2" t="s">
        <v>156</v>
      </c>
      <c r="B14" s="2" t="s">
        <v>121</v>
      </c>
      <c r="C14" s="14">
        <v>20</v>
      </c>
      <c r="D14" s="14">
        <v>32</v>
      </c>
      <c r="E14" s="14">
        <v>70</v>
      </c>
      <c r="F14" s="14"/>
      <c r="G14" s="24"/>
      <c r="H14" s="24"/>
      <c r="I14" s="24"/>
      <c r="J14" s="24"/>
      <c r="K14" s="24"/>
      <c r="L14" s="24"/>
      <c r="M14" s="24"/>
      <c r="N14" s="24"/>
      <c r="O14" s="24"/>
      <c r="P14" s="24"/>
      <c r="Q14" s="24"/>
      <c r="R14" s="24"/>
      <c r="S14" s="24"/>
      <c r="T14" s="24"/>
      <c r="U14" s="24"/>
      <c r="V14" s="24"/>
      <c r="W14" s="24"/>
      <c r="X14" s="24"/>
      <c r="Y14" s="24"/>
      <c r="Z14" s="24"/>
    </row>
    <row r="15" spans="1:26" s="7" customFormat="1" ht="12">
      <c r="A15" s="5" t="s">
        <v>93</v>
      </c>
      <c r="B15" s="5" t="s">
        <v>96</v>
      </c>
      <c r="C15">
        <f>VLOOKUP(C12,$B53:$D115,2,FALSE)</f>
        <v>7.5</v>
      </c>
      <c r="D15">
        <f>VLOOKUP(D12,$B53:$D115,2,FALSE)</f>
        <v>5</v>
      </c>
      <c r="E15">
        <f>VLOOKUP(E12,$B53:$D115,2,FALSE)</f>
        <v>10</v>
      </c>
      <c r="F15">
        <f>VLOOKUP(F12,$B53:$D115,2,FALSE)</f>
        <v>5</v>
      </c>
      <c r="G15">
        <f aca="true" t="shared" si="0" ref="G15:Z15">VLOOKUP(G12,$B53:$D115,2,FALSE)</f>
        <v>5</v>
      </c>
      <c r="H15">
        <f t="shared" si="0"/>
        <v>5</v>
      </c>
      <c r="I15">
        <f t="shared" si="0"/>
        <v>5</v>
      </c>
      <c r="J15">
        <f t="shared" si="0"/>
        <v>5</v>
      </c>
      <c r="K15">
        <f t="shared" si="0"/>
        <v>5</v>
      </c>
      <c r="L15">
        <f t="shared" si="0"/>
        <v>5</v>
      </c>
      <c r="M15">
        <f t="shared" si="0"/>
        <v>5</v>
      </c>
      <c r="N15">
        <f t="shared" si="0"/>
        <v>5</v>
      </c>
      <c r="O15">
        <f t="shared" si="0"/>
        <v>5</v>
      </c>
      <c r="P15">
        <f t="shared" si="0"/>
        <v>5</v>
      </c>
      <c r="Q15">
        <f t="shared" si="0"/>
        <v>5</v>
      </c>
      <c r="R15">
        <f t="shared" si="0"/>
        <v>5</v>
      </c>
      <c r="S15">
        <f t="shared" si="0"/>
        <v>5</v>
      </c>
      <c r="T15">
        <f t="shared" si="0"/>
        <v>5</v>
      </c>
      <c r="U15">
        <f t="shared" si="0"/>
        <v>5</v>
      </c>
      <c r="V15">
        <f t="shared" si="0"/>
        <v>5</v>
      </c>
      <c r="W15">
        <f t="shared" si="0"/>
        <v>5</v>
      </c>
      <c r="X15">
        <f t="shared" si="0"/>
        <v>5</v>
      </c>
      <c r="Y15">
        <f t="shared" si="0"/>
        <v>5</v>
      </c>
      <c r="Z15">
        <f t="shared" si="0"/>
        <v>5</v>
      </c>
    </row>
    <row r="16" spans="1:26" s="7" customFormat="1" ht="12" customHeight="1">
      <c r="A16" s="5" t="s">
        <v>94</v>
      </c>
      <c r="B16" s="5" t="s">
        <v>95</v>
      </c>
      <c r="C16">
        <f>VLOOKUP(C12,$B53:$D115,3,FALSE)</f>
        <v>0.06</v>
      </c>
      <c r="D16">
        <f>VLOOKUP(D12,$B53:$D115,3,FALSE)</f>
        <v>0.06</v>
      </c>
      <c r="E16">
        <f>VLOOKUP(E12,$B53:$D115,3,FALSE)</f>
        <v>0.12</v>
      </c>
      <c r="F16">
        <f>VLOOKUP(F12,$B53:$D115,3,FALSE)</f>
        <v>0.06</v>
      </c>
      <c r="G16">
        <f aca="true" t="shared" si="1" ref="G16:Z16">VLOOKUP(G12,$B53:$D115,3,FALSE)</f>
        <v>0.06</v>
      </c>
      <c r="H16">
        <f t="shared" si="1"/>
        <v>0.06</v>
      </c>
      <c r="I16">
        <f t="shared" si="1"/>
        <v>0.06</v>
      </c>
      <c r="J16">
        <f t="shared" si="1"/>
        <v>0.06</v>
      </c>
      <c r="K16">
        <f t="shared" si="1"/>
        <v>0.06</v>
      </c>
      <c r="L16">
        <f t="shared" si="1"/>
        <v>0.06</v>
      </c>
      <c r="M16">
        <f t="shared" si="1"/>
        <v>0.06</v>
      </c>
      <c r="N16">
        <f t="shared" si="1"/>
        <v>0.06</v>
      </c>
      <c r="O16">
        <f t="shared" si="1"/>
        <v>0.06</v>
      </c>
      <c r="P16">
        <f t="shared" si="1"/>
        <v>0.06</v>
      </c>
      <c r="Q16">
        <f t="shared" si="1"/>
        <v>0.06</v>
      </c>
      <c r="R16">
        <f t="shared" si="1"/>
        <v>0.06</v>
      </c>
      <c r="S16">
        <f t="shared" si="1"/>
        <v>0.06</v>
      </c>
      <c r="T16">
        <f t="shared" si="1"/>
        <v>0.06</v>
      </c>
      <c r="U16">
        <f t="shared" si="1"/>
        <v>0.06</v>
      </c>
      <c r="V16">
        <f t="shared" si="1"/>
        <v>0.06</v>
      </c>
      <c r="W16">
        <f t="shared" si="1"/>
        <v>0.06</v>
      </c>
      <c r="X16">
        <f t="shared" si="1"/>
        <v>0.06</v>
      </c>
      <c r="Y16">
        <f t="shared" si="1"/>
        <v>0.06</v>
      </c>
      <c r="Z16">
        <f t="shared" si="1"/>
        <v>0.06</v>
      </c>
    </row>
    <row r="17" spans="1:26" s="7" customFormat="1" ht="12" customHeight="1">
      <c r="A17" s="5" t="s">
        <v>97</v>
      </c>
      <c r="C17" s="6">
        <f>C14*C15</f>
        <v>150</v>
      </c>
      <c r="D17" s="6">
        <f>D14*D15</f>
        <v>160</v>
      </c>
      <c r="E17" s="6">
        <f>E14*E15</f>
        <v>700</v>
      </c>
      <c r="F17" s="6">
        <f>F14*F15</f>
        <v>0</v>
      </c>
      <c r="G17" s="6">
        <f aca="true" t="shared" si="2" ref="G17:Z17">G14*G15</f>
        <v>0</v>
      </c>
      <c r="H17" s="6">
        <f t="shared" si="2"/>
        <v>0</v>
      </c>
      <c r="I17" s="6">
        <f t="shared" si="2"/>
        <v>0</v>
      </c>
      <c r="J17" s="6">
        <f t="shared" si="2"/>
        <v>0</v>
      </c>
      <c r="K17" s="6">
        <f t="shared" si="2"/>
        <v>0</v>
      </c>
      <c r="L17" s="6">
        <f t="shared" si="2"/>
        <v>0</v>
      </c>
      <c r="M17" s="6">
        <f t="shared" si="2"/>
        <v>0</v>
      </c>
      <c r="N17" s="6">
        <f t="shared" si="2"/>
        <v>0</v>
      </c>
      <c r="O17" s="6">
        <f t="shared" si="2"/>
        <v>0</v>
      </c>
      <c r="P17" s="6">
        <f t="shared" si="2"/>
        <v>0</v>
      </c>
      <c r="Q17" s="6">
        <f t="shared" si="2"/>
        <v>0</v>
      </c>
      <c r="R17" s="6">
        <f t="shared" si="2"/>
        <v>0</v>
      </c>
      <c r="S17" s="6">
        <f t="shared" si="2"/>
        <v>0</v>
      </c>
      <c r="T17" s="6">
        <f t="shared" si="2"/>
        <v>0</v>
      </c>
      <c r="U17" s="6">
        <f t="shared" si="2"/>
        <v>0</v>
      </c>
      <c r="V17" s="6">
        <f t="shared" si="2"/>
        <v>0</v>
      </c>
      <c r="W17" s="6">
        <f t="shared" si="2"/>
        <v>0</v>
      </c>
      <c r="X17" s="6">
        <f t="shared" si="2"/>
        <v>0</v>
      </c>
      <c r="Y17" s="6">
        <f t="shared" si="2"/>
        <v>0</v>
      </c>
      <c r="Z17" s="6">
        <f t="shared" si="2"/>
        <v>0</v>
      </c>
    </row>
    <row r="18" spans="1:26" s="7" customFormat="1" ht="12" customHeight="1">
      <c r="A18" s="5" t="s">
        <v>98</v>
      </c>
      <c r="B18" s="5"/>
      <c r="C18" s="6">
        <f>C13*C16</f>
        <v>200.4</v>
      </c>
      <c r="D18" s="6">
        <f>D13*D16</f>
        <v>240</v>
      </c>
      <c r="E18" s="6">
        <f>E13*E16</f>
        <v>300</v>
      </c>
      <c r="F18" s="6">
        <f>F13*F16</f>
        <v>0</v>
      </c>
      <c r="G18" s="6">
        <f aca="true" t="shared" si="3" ref="G18:Z18">G13*G16</f>
        <v>0</v>
      </c>
      <c r="H18" s="6">
        <f t="shared" si="3"/>
        <v>0</v>
      </c>
      <c r="I18" s="6">
        <f t="shared" si="3"/>
        <v>0</v>
      </c>
      <c r="J18" s="6">
        <f t="shared" si="3"/>
        <v>0</v>
      </c>
      <c r="K18" s="6">
        <f t="shared" si="3"/>
        <v>0</v>
      </c>
      <c r="L18" s="6">
        <f t="shared" si="3"/>
        <v>0</v>
      </c>
      <c r="M18" s="6">
        <f t="shared" si="3"/>
        <v>0</v>
      </c>
      <c r="N18" s="6">
        <f t="shared" si="3"/>
        <v>0</v>
      </c>
      <c r="O18" s="6">
        <f t="shared" si="3"/>
        <v>0</v>
      </c>
      <c r="P18" s="6">
        <f t="shared" si="3"/>
        <v>0</v>
      </c>
      <c r="Q18" s="6">
        <f t="shared" si="3"/>
        <v>0</v>
      </c>
      <c r="R18" s="6">
        <f t="shared" si="3"/>
        <v>0</v>
      </c>
      <c r="S18" s="6">
        <f t="shared" si="3"/>
        <v>0</v>
      </c>
      <c r="T18" s="6">
        <f t="shared" si="3"/>
        <v>0</v>
      </c>
      <c r="U18" s="6">
        <f t="shared" si="3"/>
        <v>0</v>
      </c>
      <c r="V18" s="6">
        <f t="shared" si="3"/>
        <v>0</v>
      </c>
      <c r="W18" s="6">
        <f t="shared" si="3"/>
        <v>0</v>
      </c>
      <c r="X18" s="6">
        <f t="shared" si="3"/>
        <v>0</v>
      </c>
      <c r="Y18" s="6">
        <f t="shared" si="3"/>
        <v>0</v>
      </c>
      <c r="Z18" s="6">
        <f t="shared" si="3"/>
        <v>0</v>
      </c>
    </row>
    <row r="19" ht="12">
      <c r="B19" s="5"/>
    </row>
    <row r="20" spans="1:26" ht="24">
      <c r="A20" s="2" t="s">
        <v>99</v>
      </c>
      <c r="B20" s="5" t="s">
        <v>82</v>
      </c>
      <c r="C20" s="1">
        <f>IF(OR(C17&gt;0,C18&gt;0),(C17+C18)/C29,0)</f>
        <v>350.4</v>
      </c>
      <c r="D20" s="1">
        <f>IF(OR(D17&gt;0,D18&gt;0),(D17+D18)/D29,0)</f>
        <v>400</v>
      </c>
      <c r="E20" s="1">
        <f>IF(OR(E17&gt;0,E18&gt;0),(E17+E18)/E29,0)</f>
        <v>1000</v>
      </c>
      <c r="F20" s="1">
        <f>IF(OR(F17&gt;0,F18&gt;0),(F17+F18)/F29,0)</f>
        <v>0</v>
      </c>
      <c r="G20" s="1">
        <f>IF(OR(G17&gt;0,G18&gt;0),(G17+G18)/G29,0)</f>
        <v>0</v>
      </c>
      <c r="H20" s="1">
        <f aca="true" t="shared" si="4" ref="H20:Z20">IF(OR(H17&gt;0,H18&gt;0),(H17+H18)/H29,0)</f>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row>
    <row r="21" spans="1:26" ht="36" customHeight="1">
      <c r="A21" s="2" t="s">
        <v>113</v>
      </c>
      <c r="B21" s="2" t="s">
        <v>0</v>
      </c>
      <c r="C21" s="14">
        <v>650</v>
      </c>
      <c r="D21" s="14">
        <v>850</v>
      </c>
      <c r="E21" s="14">
        <v>1000</v>
      </c>
      <c r="F21" s="14"/>
      <c r="G21" s="24"/>
      <c r="H21" s="24"/>
      <c r="I21" s="24"/>
      <c r="J21" s="24"/>
      <c r="K21" s="24"/>
      <c r="L21" s="24"/>
      <c r="M21" s="24"/>
      <c r="N21" s="24"/>
      <c r="O21" s="24"/>
      <c r="P21" s="24"/>
      <c r="Q21" s="24"/>
      <c r="R21" s="24"/>
      <c r="S21" s="24"/>
      <c r="T21" s="24"/>
      <c r="U21" s="24"/>
      <c r="V21" s="24"/>
      <c r="W21" s="24"/>
      <c r="X21" s="24"/>
      <c r="Y21" s="24"/>
      <c r="Z21" s="24"/>
    </row>
    <row r="22" spans="1:26" ht="36" customHeight="1">
      <c r="A22" s="2" t="s">
        <v>114</v>
      </c>
      <c r="B22" s="2" t="s">
        <v>1</v>
      </c>
      <c r="C22" s="14">
        <v>2600</v>
      </c>
      <c r="D22" s="14">
        <v>3400</v>
      </c>
      <c r="E22" s="14">
        <v>4000</v>
      </c>
      <c r="F22" s="14"/>
      <c r="G22" s="24"/>
      <c r="H22" s="24"/>
      <c r="I22" s="24"/>
      <c r="J22" s="24"/>
      <c r="K22" s="24"/>
      <c r="L22" s="24"/>
      <c r="M22" s="24"/>
      <c r="N22" s="24"/>
      <c r="O22" s="24"/>
      <c r="P22" s="24"/>
      <c r="Q22" s="24"/>
      <c r="R22" s="24"/>
      <c r="S22" s="24"/>
      <c r="T22" s="24"/>
      <c r="U22" s="24"/>
      <c r="V22" s="24"/>
      <c r="W22" s="24"/>
      <c r="X22" s="24"/>
      <c r="Y22" s="24"/>
      <c r="Z22" s="24"/>
    </row>
    <row r="23" spans="1:26" ht="36" customHeight="1">
      <c r="A23" s="2" t="s">
        <v>100</v>
      </c>
      <c r="B23" s="2" t="s">
        <v>2</v>
      </c>
      <c r="C23" s="14">
        <v>2600</v>
      </c>
      <c r="D23" s="14">
        <v>3400</v>
      </c>
      <c r="E23" s="14">
        <v>4000</v>
      </c>
      <c r="F23" s="14"/>
      <c r="G23" s="24"/>
      <c r="H23" s="24"/>
      <c r="I23" s="24"/>
      <c r="J23" s="24"/>
      <c r="K23" s="24"/>
      <c r="L23" s="24"/>
      <c r="M23" s="24"/>
      <c r="N23" s="24"/>
      <c r="O23" s="24"/>
      <c r="P23" s="24"/>
      <c r="Q23" s="24"/>
      <c r="R23" s="24"/>
      <c r="S23" s="24"/>
      <c r="T23" s="24"/>
      <c r="U23" s="24"/>
      <c r="V23" s="24"/>
      <c r="W23" s="24"/>
      <c r="X23" s="24"/>
      <c r="Y23" s="24"/>
      <c r="Z23" s="24"/>
    </row>
    <row r="24" ht="12" customHeight="1"/>
    <row r="25" spans="1:26" s="17" customFormat="1" ht="24">
      <c r="A25" s="16" t="s">
        <v>106</v>
      </c>
      <c r="B25" s="16" t="s">
        <v>34</v>
      </c>
      <c r="C25" s="58">
        <f>IF(C20&gt;0,C20/C23,"NA")</f>
        <v>0.13476923076923075</v>
      </c>
      <c r="D25" s="58">
        <f>IF(D20&gt;0,D20/D23,"NA")</f>
        <v>0.11764705882352941</v>
      </c>
      <c r="E25" s="58">
        <f>IF(E20&gt;0,E20/E23,"NA")</f>
        <v>0.25</v>
      </c>
      <c r="F25" s="58" t="str">
        <f>IF(F20&gt;0,F20/F23,"NA")</f>
        <v>NA</v>
      </c>
      <c r="G25" s="58" t="str">
        <f>IF(G20&gt;0,G20/G23,"NA")</f>
        <v>NA</v>
      </c>
      <c r="H25" s="58" t="str">
        <f aca="true" t="shared" si="5" ref="H25:Z25">IF(H20&gt;0,H20/H23,"NA")</f>
        <v>NA</v>
      </c>
      <c r="I25" s="58" t="str">
        <f t="shared" si="5"/>
        <v>NA</v>
      </c>
      <c r="J25" s="58" t="str">
        <f t="shared" si="5"/>
        <v>NA</v>
      </c>
      <c r="K25" s="58" t="str">
        <f t="shared" si="5"/>
        <v>NA</v>
      </c>
      <c r="L25" s="58" t="str">
        <f t="shared" si="5"/>
        <v>NA</v>
      </c>
      <c r="M25" s="58" t="str">
        <f t="shared" si="5"/>
        <v>NA</v>
      </c>
      <c r="N25" s="58" t="str">
        <f t="shared" si="5"/>
        <v>NA</v>
      </c>
      <c r="O25" s="58" t="str">
        <f t="shared" si="5"/>
        <v>NA</v>
      </c>
      <c r="P25" s="58" t="str">
        <f t="shared" si="5"/>
        <v>NA</v>
      </c>
      <c r="Q25" s="58" t="str">
        <f t="shared" si="5"/>
        <v>NA</v>
      </c>
      <c r="R25" s="58" t="str">
        <f t="shared" si="5"/>
        <v>NA</v>
      </c>
      <c r="S25" s="58" t="str">
        <f t="shared" si="5"/>
        <v>NA</v>
      </c>
      <c r="T25" s="58" t="str">
        <f t="shared" si="5"/>
        <v>NA</v>
      </c>
      <c r="U25" s="58" t="str">
        <f t="shared" si="5"/>
        <v>NA</v>
      </c>
      <c r="V25" s="58" t="str">
        <f t="shared" si="5"/>
        <v>NA</v>
      </c>
      <c r="W25" s="58" t="str">
        <f t="shared" si="5"/>
        <v>NA</v>
      </c>
      <c r="X25" s="58" t="str">
        <f t="shared" si="5"/>
        <v>NA</v>
      </c>
      <c r="Y25" s="58" t="str">
        <f t="shared" si="5"/>
        <v>NA</v>
      </c>
      <c r="Z25" s="58" t="str">
        <f t="shared" si="5"/>
        <v>NA</v>
      </c>
    </row>
    <row r="27" spans="1:26" s="17" customFormat="1" ht="24" customHeight="1">
      <c r="A27" s="16" t="s">
        <v>116</v>
      </c>
      <c r="B27" s="16" t="s">
        <v>123</v>
      </c>
      <c r="C27" s="29">
        <f aca="true" t="shared" si="6" ref="C27:H27">IF(C21&gt;0,IF(C22&gt;0,C21/C22,"NA"))</f>
        <v>0.25</v>
      </c>
      <c r="D27" s="29">
        <f t="shared" si="6"/>
        <v>0.25</v>
      </c>
      <c r="E27" s="29">
        <f t="shared" si="6"/>
        <v>0.25</v>
      </c>
      <c r="F27" s="29" t="b">
        <f t="shared" si="6"/>
        <v>0</v>
      </c>
      <c r="G27" s="29" t="b">
        <f t="shared" si="6"/>
        <v>0</v>
      </c>
      <c r="H27" s="29" t="b">
        <f t="shared" si="6"/>
        <v>0</v>
      </c>
      <c r="I27" s="29" t="b">
        <f aca="true" t="shared" si="7" ref="I27:Z27">IF(I21&gt;0,IF(I22&gt;0,I21/I22,"NA"))</f>
        <v>0</v>
      </c>
      <c r="J27" s="29" t="b">
        <f t="shared" si="7"/>
        <v>0</v>
      </c>
      <c r="K27" s="29" t="b">
        <f t="shared" si="7"/>
        <v>0</v>
      </c>
      <c r="L27" s="29" t="b">
        <f t="shared" si="7"/>
        <v>0</v>
      </c>
      <c r="M27" s="29" t="b">
        <f t="shared" si="7"/>
        <v>0</v>
      </c>
      <c r="N27" s="29" t="b">
        <f t="shared" si="7"/>
        <v>0</v>
      </c>
      <c r="O27" s="29" t="b">
        <f t="shared" si="7"/>
        <v>0</v>
      </c>
      <c r="P27" s="29" t="b">
        <f t="shared" si="7"/>
        <v>0</v>
      </c>
      <c r="Q27" s="29" t="b">
        <f t="shared" si="7"/>
        <v>0</v>
      </c>
      <c r="R27" s="29" t="b">
        <f t="shared" si="7"/>
        <v>0</v>
      </c>
      <c r="S27" s="29" t="b">
        <f t="shared" si="7"/>
        <v>0</v>
      </c>
      <c r="T27" s="29" t="b">
        <f t="shared" si="7"/>
        <v>0</v>
      </c>
      <c r="U27" s="29" t="b">
        <f t="shared" si="7"/>
        <v>0</v>
      </c>
      <c r="V27" s="29" t="b">
        <f t="shared" si="7"/>
        <v>0</v>
      </c>
      <c r="W27" s="29" t="b">
        <f t="shared" si="7"/>
        <v>0</v>
      </c>
      <c r="X27" s="29" t="b">
        <f t="shared" si="7"/>
        <v>0</v>
      </c>
      <c r="Y27" s="29" t="b">
        <f t="shared" si="7"/>
        <v>0</v>
      </c>
      <c r="Z27" s="29" t="b">
        <f t="shared" si="7"/>
        <v>0</v>
      </c>
    </row>
    <row r="28" spans="1:26" s="17" customFormat="1" ht="36" customHeight="1">
      <c r="A28" s="16" t="s">
        <v>149</v>
      </c>
      <c r="B28" s="16" t="s">
        <v>117</v>
      </c>
      <c r="C28" s="18">
        <v>0.8</v>
      </c>
      <c r="D28" s="18">
        <v>0.8</v>
      </c>
      <c r="E28" s="18">
        <v>0.8</v>
      </c>
      <c r="F28" s="18"/>
      <c r="G28" s="23"/>
      <c r="H28" s="23"/>
      <c r="I28" s="23"/>
      <c r="J28" s="23"/>
      <c r="K28" s="23"/>
      <c r="L28" s="23"/>
      <c r="M28" s="23"/>
      <c r="N28" s="23"/>
      <c r="O28" s="23"/>
      <c r="P28" s="23"/>
      <c r="Q28" s="23"/>
      <c r="R28" s="23"/>
      <c r="S28" s="23"/>
      <c r="T28" s="23"/>
      <c r="U28" s="23"/>
      <c r="V28" s="23"/>
      <c r="W28" s="23"/>
      <c r="X28" s="23"/>
      <c r="Y28" s="23"/>
      <c r="Z28" s="23"/>
    </row>
    <row r="29" spans="1:26" s="17" customFormat="1" ht="12">
      <c r="A29" s="16" t="s">
        <v>150</v>
      </c>
      <c r="B29" s="16" t="s">
        <v>118</v>
      </c>
      <c r="C29" s="18">
        <v>1</v>
      </c>
      <c r="D29" s="18">
        <v>1</v>
      </c>
      <c r="E29" s="18">
        <v>1</v>
      </c>
      <c r="F29" s="18"/>
      <c r="G29" s="23"/>
      <c r="H29" s="23"/>
      <c r="I29" s="23"/>
      <c r="J29" s="23"/>
      <c r="K29" s="23"/>
      <c r="L29" s="23"/>
      <c r="M29" s="23"/>
      <c r="N29" s="23"/>
      <c r="O29" s="23"/>
      <c r="P29" s="23"/>
      <c r="Q29" s="23"/>
      <c r="R29" s="23"/>
      <c r="S29" s="23"/>
      <c r="T29" s="23"/>
      <c r="U29" s="23"/>
      <c r="V29" s="23"/>
      <c r="W29" s="23"/>
      <c r="X29" s="23"/>
      <c r="Y29" s="23"/>
      <c r="Z29" s="23"/>
    </row>
    <row r="30" spans="1:6" s="17" customFormat="1" ht="12">
      <c r="A30" s="16"/>
      <c r="B30" s="16"/>
      <c r="C30" s="13"/>
      <c r="D30" s="13"/>
      <c r="E30" s="13"/>
      <c r="F30" s="13"/>
    </row>
    <row r="31" spans="1:26" s="17" customFormat="1" ht="24" customHeight="1">
      <c r="A31" s="16" t="s">
        <v>79</v>
      </c>
      <c r="B31" s="16" t="s">
        <v>119</v>
      </c>
      <c r="C31" s="13">
        <f>C27+((1-C27)*C28)</f>
        <v>0.8500000000000001</v>
      </c>
      <c r="D31" s="13">
        <f>D27+((1-D27)*D28)</f>
        <v>0.8500000000000001</v>
      </c>
      <c r="E31" s="13">
        <f>E27+((1-E27)*E28)</f>
        <v>0.8500000000000001</v>
      </c>
      <c r="F31" s="13">
        <f>F27+((1-F27)*F28)</f>
        <v>0</v>
      </c>
      <c r="G31" s="13">
        <f aca="true" t="shared" si="8" ref="G31:Z31">G27+((1-G27)*G28)</f>
        <v>0</v>
      </c>
      <c r="H31" s="13">
        <f t="shared" si="8"/>
        <v>0</v>
      </c>
      <c r="I31" s="13">
        <f t="shared" si="8"/>
        <v>0</v>
      </c>
      <c r="J31" s="13">
        <f t="shared" si="8"/>
        <v>0</v>
      </c>
      <c r="K31" s="13">
        <f t="shared" si="8"/>
        <v>0</v>
      </c>
      <c r="L31" s="13">
        <f t="shared" si="8"/>
        <v>0</v>
      </c>
      <c r="M31" s="13">
        <f t="shared" si="8"/>
        <v>0</v>
      </c>
      <c r="N31" s="13">
        <f t="shared" si="8"/>
        <v>0</v>
      </c>
      <c r="O31" s="13">
        <f t="shared" si="8"/>
        <v>0</v>
      </c>
      <c r="P31" s="13">
        <f t="shared" si="8"/>
        <v>0</v>
      </c>
      <c r="Q31" s="13">
        <f t="shared" si="8"/>
        <v>0</v>
      </c>
      <c r="R31" s="13">
        <f t="shared" si="8"/>
        <v>0</v>
      </c>
      <c r="S31" s="13">
        <f t="shared" si="8"/>
        <v>0</v>
      </c>
      <c r="T31" s="13">
        <f t="shared" si="8"/>
        <v>0</v>
      </c>
      <c r="U31" s="13">
        <f t="shared" si="8"/>
        <v>0</v>
      </c>
      <c r="V31" s="13">
        <f t="shared" si="8"/>
        <v>0</v>
      </c>
      <c r="W31" s="13">
        <f t="shared" si="8"/>
        <v>0</v>
      </c>
      <c r="X31" s="13">
        <f t="shared" si="8"/>
        <v>0</v>
      </c>
      <c r="Y31" s="13">
        <f t="shared" si="8"/>
        <v>0</v>
      </c>
      <c r="Z31" s="13">
        <f t="shared" si="8"/>
        <v>0</v>
      </c>
    </row>
    <row r="32" spans="1:26" s="17" customFormat="1" ht="24" customHeight="1">
      <c r="A32" s="16" t="s">
        <v>80</v>
      </c>
      <c r="B32" s="16" t="s">
        <v>112</v>
      </c>
      <c r="C32" s="13">
        <f>C27</f>
        <v>0.25</v>
      </c>
      <c r="D32" s="13">
        <f>D27</f>
        <v>0.25</v>
      </c>
      <c r="E32" s="13">
        <f>E27</f>
        <v>0.25</v>
      </c>
      <c r="F32" s="13" t="b">
        <f>F27</f>
        <v>0</v>
      </c>
      <c r="G32" s="13" t="b">
        <f aca="true" t="shared" si="9" ref="G32:Z32">G27</f>
        <v>0</v>
      </c>
      <c r="H32" s="13" t="b">
        <f t="shared" si="9"/>
        <v>0</v>
      </c>
      <c r="I32" s="13" t="b">
        <f t="shared" si="9"/>
        <v>0</v>
      </c>
      <c r="J32" s="13" t="b">
        <f t="shared" si="9"/>
        <v>0</v>
      </c>
      <c r="K32" s="13" t="b">
        <f t="shared" si="9"/>
        <v>0</v>
      </c>
      <c r="L32" s="13" t="b">
        <f t="shared" si="9"/>
        <v>0</v>
      </c>
      <c r="M32" s="13" t="b">
        <f t="shared" si="9"/>
        <v>0</v>
      </c>
      <c r="N32" s="13" t="b">
        <f t="shared" si="9"/>
        <v>0</v>
      </c>
      <c r="O32" s="13" t="b">
        <f t="shared" si="9"/>
        <v>0</v>
      </c>
      <c r="P32" s="13" t="b">
        <f t="shared" si="9"/>
        <v>0</v>
      </c>
      <c r="Q32" s="13" t="b">
        <f t="shared" si="9"/>
        <v>0</v>
      </c>
      <c r="R32" s="13" t="b">
        <f t="shared" si="9"/>
        <v>0</v>
      </c>
      <c r="S32" s="13" t="b">
        <f t="shared" si="9"/>
        <v>0</v>
      </c>
      <c r="T32" s="13" t="b">
        <f t="shared" si="9"/>
        <v>0</v>
      </c>
      <c r="U32" s="13" t="b">
        <f t="shared" si="9"/>
        <v>0</v>
      </c>
      <c r="V32" s="13" t="b">
        <f t="shared" si="9"/>
        <v>0</v>
      </c>
      <c r="W32" s="13" t="b">
        <f t="shared" si="9"/>
        <v>0</v>
      </c>
      <c r="X32" s="13" t="b">
        <f t="shared" si="9"/>
        <v>0</v>
      </c>
      <c r="Y32" s="13" t="b">
        <f t="shared" si="9"/>
        <v>0</v>
      </c>
      <c r="Z32" s="13" t="b">
        <f t="shared" si="9"/>
        <v>0</v>
      </c>
    </row>
    <row r="33" spans="1:26" s="17" customFormat="1" ht="24" customHeight="1">
      <c r="A33" s="16" t="s">
        <v>81</v>
      </c>
      <c r="B33" s="16" t="s">
        <v>148</v>
      </c>
      <c r="C33" s="13">
        <f>1-((1-C29)*(1-C28)*(1-C27))</f>
        <v>1</v>
      </c>
      <c r="D33" s="13">
        <f>1-((1-D29)*(1-D28)*(1-D27))</f>
        <v>1</v>
      </c>
      <c r="E33" s="13">
        <f>1-((1-E29)*(1-E28)*(1-E27))</f>
        <v>1</v>
      </c>
      <c r="F33" s="13">
        <f>1-((1-F29)*(1-F28)*(1-F27))</f>
        <v>0</v>
      </c>
      <c r="G33" s="13">
        <f aca="true" t="shared" si="10" ref="G33:Z33">1-((1-G29)*(1-G28)*(1-G27))</f>
        <v>0</v>
      </c>
      <c r="H33" s="13">
        <f t="shared" si="10"/>
        <v>0</v>
      </c>
      <c r="I33" s="13">
        <f t="shared" si="10"/>
        <v>0</v>
      </c>
      <c r="J33" s="13">
        <f t="shared" si="10"/>
        <v>0</v>
      </c>
      <c r="K33" s="13">
        <f t="shared" si="10"/>
        <v>0</v>
      </c>
      <c r="L33" s="13">
        <f t="shared" si="10"/>
        <v>0</v>
      </c>
      <c r="M33" s="13">
        <f t="shared" si="10"/>
        <v>0</v>
      </c>
      <c r="N33" s="13">
        <f t="shared" si="10"/>
        <v>0</v>
      </c>
      <c r="O33" s="13">
        <f t="shared" si="10"/>
        <v>0</v>
      </c>
      <c r="P33" s="13">
        <f t="shared" si="10"/>
        <v>0</v>
      </c>
      <c r="Q33" s="13">
        <f t="shared" si="10"/>
        <v>0</v>
      </c>
      <c r="R33" s="13">
        <f t="shared" si="10"/>
        <v>0</v>
      </c>
      <c r="S33" s="13">
        <f t="shared" si="10"/>
        <v>0</v>
      </c>
      <c r="T33" s="13">
        <f t="shared" si="10"/>
        <v>0</v>
      </c>
      <c r="U33" s="13">
        <f t="shared" si="10"/>
        <v>0</v>
      </c>
      <c r="V33" s="13">
        <f t="shared" si="10"/>
        <v>0</v>
      </c>
      <c r="W33" s="13">
        <f t="shared" si="10"/>
        <v>0</v>
      </c>
      <c r="X33" s="13">
        <f t="shared" si="10"/>
        <v>0</v>
      </c>
      <c r="Y33" s="13">
        <f t="shared" si="10"/>
        <v>0</v>
      </c>
      <c r="Z33" s="13">
        <f t="shared" si="10"/>
        <v>0</v>
      </c>
    </row>
    <row r="34" ht="12" customHeight="1"/>
    <row r="35" ht="12" customHeight="1">
      <c r="A35" s="3" t="s">
        <v>86</v>
      </c>
    </row>
    <row r="36" spans="1:3" ht="24" customHeight="1">
      <c r="A36" s="2" t="s">
        <v>122</v>
      </c>
      <c r="B36" s="2" t="s">
        <v>78</v>
      </c>
      <c r="C36" s="14">
        <v>80</v>
      </c>
    </row>
    <row r="37" spans="1:3" ht="24" customHeight="1">
      <c r="A37" s="2" t="s">
        <v>125</v>
      </c>
      <c r="B37" s="2" t="s">
        <v>92</v>
      </c>
      <c r="C37" s="48">
        <f>C36/(SUM(C14:Z14))</f>
        <v>0.6557377049180327</v>
      </c>
    </row>
    <row r="38" ht="12" customHeight="1"/>
    <row r="39" spans="1:3" ht="12" customHeight="1">
      <c r="A39" s="2" t="s">
        <v>152</v>
      </c>
      <c r="B39" s="2" t="s">
        <v>26</v>
      </c>
      <c r="C39" s="49">
        <f>C37*(SUM(C17:Z17))+(SUM(C18:Z18))</f>
        <v>1402.695081967213</v>
      </c>
    </row>
    <row r="40" spans="1:8" ht="12" customHeight="1">
      <c r="A40" s="2" t="s">
        <v>153</v>
      </c>
      <c r="B40" s="2" t="s">
        <v>21</v>
      </c>
      <c r="C40" s="52">
        <f>SUM(C21:Z21)</f>
        <v>2500</v>
      </c>
      <c r="D40" s="62" t="s">
        <v>20</v>
      </c>
      <c r="E40" s="67"/>
      <c r="F40" s="67"/>
      <c r="G40" s="67"/>
      <c r="H40" s="67"/>
    </row>
    <row r="41" spans="4:8" ht="12">
      <c r="D41" s="67"/>
      <c r="E41" s="67"/>
      <c r="F41" s="67"/>
      <c r="G41" s="67"/>
      <c r="H41" s="67"/>
    </row>
    <row r="42" spans="1:8" ht="24" customHeight="1">
      <c r="A42" s="2" t="s">
        <v>91</v>
      </c>
      <c r="B42" s="2" t="s">
        <v>151</v>
      </c>
      <c r="C42" s="13">
        <f>C39/C40</f>
        <v>0.5610780327868852</v>
      </c>
      <c r="D42" s="67"/>
      <c r="E42" s="67"/>
      <c r="F42" s="67"/>
      <c r="G42" s="67"/>
      <c r="H42" s="67"/>
    </row>
    <row r="44" ht="12">
      <c r="A44" s="3" t="s">
        <v>105</v>
      </c>
    </row>
    <row r="45" spans="1:26" s="17" customFormat="1" ht="12" customHeight="1">
      <c r="A45" s="16" t="s">
        <v>101</v>
      </c>
      <c r="B45" s="16" t="s">
        <v>102</v>
      </c>
      <c r="C45" s="13">
        <f aca="true" t="shared" si="11" ref="C45:H45">IF(C25&gt;0,IF(C31&gt;0,IF(C32&gt;0,IF(C33&gt;0,(C31+$C42*C32-C25*C33)/C31))))</f>
        <v>1.0064709146205773</v>
      </c>
      <c r="D45" s="13">
        <f t="shared" si="11"/>
        <v>1.0266146463214023</v>
      </c>
      <c r="E45" s="13">
        <f t="shared" si="11"/>
        <v>0.8709053037608486</v>
      </c>
      <c r="F45" s="13" t="b">
        <f t="shared" si="11"/>
        <v>0</v>
      </c>
      <c r="G45" s="13" t="b">
        <f t="shared" si="11"/>
        <v>0</v>
      </c>
      <c r="H45" s="13" t="b">
        <f t="shared" si="11"/>
        <v>0</v>
      </c>
      <c r="I45" s="13" t="b">
        <f aca="true" t="shared" si="12" ref="I45:Z45">IF(I25&gt;0,IF(I31&gt;0,IF(I32&gt;0,IF(I33&gt;0,(I31+$C42*I32-I25*I33)/I31))))</f>
        <v>0</v>
      </c>
      <c r="J45" s="13" t="b">
        <f t="shared" si="12"/>
        <v>0</v>
      </c>
      <c r="K45" s="13" t="b">
        <f t="shared" si="12"/>
        <v>0</v>
      </c>
      <c r="L45" s="13" t="b">
        <f t="shared" si="12"/>
        <v>0</v>
      </c>
      <c r="M45" s="13" t="b">
        <f t="shared" si="12"/>
        <v>0</v>
      </c>
      <c r="N45" s="13" t="b">
        <f>IF(N25&gt;0,IF(N31&gt;0,IF(N32&gt;0,IF(N33&gt;0,(N31+$C42*N32-N25*N33)/N31))))</f>
        <v>0</v>
      </c>
      <c r="O45" s="13" t="b">
        <f t="shared" si="12"/>
        <v>0</v>
      </c>
      <c r="P45" s="13" t="b">
        <f t="shared" si="12"/>
        <v>0</v>
      </c>
      <c r="Q45" s="13" t="b">
        <f t="shared" si="12"/>
        <v>0</v>
      </c>
      <c r="R45" s="13" t="b">
        <f t="shared" si="12"/>
        <v>0</v>
      </c>
      <c r="S45" s="13" t="b">
        <f t="shared" si="12"/>
        <v>0</v>
      </c>
      <c r="T45" s="13" t="b">
        <f t="shared" si="12"/>
        <v>0</v>
      </c>
      <c r="U45" s="13" t="b">
        <f t="shared" si="12"/>
        <v>0</v>
      </c>
      <c r="V45" s="13" t="b">
        <f t="shared" si="12"/>
        <v>0</v>
      </c>
      <c r="W45" s="13" t="b">
        <f t="shared" si="12"/>
        <v>0</v>
      </c>
      <c r="X45" s="13" t="b">
        <f t="shared" si="12"/>
        <v>0</v>
      </c>
      <c r="Y45" s="13" t="b">
        <f t="shared" si="12"/>
        <v>0</v>
      </c>
      <c r="Z45" s="13" t="b">
        <f t="shared" si="12"/>
        <v>0</v>
      </c>
    </row>
    <row r="46" spans="1:6" s="17" customFormat="1" ht="12">
      <c r="A46" s="16" t="s">
        <v>103</v>
      </c>
      <c r="B46" s="16" t="s">
        <v>104</v>
      </c>
      <c r="C46" s="48">
        <f>MIN(C45:Z45)</f>
        <v>0.8709053037608486</v>
      </c>
      <c r="D46" s="13"/>
      <c r="E46" s="13"/>
      <c r="F46" s="13"/>
    </row>
    <row r="47" ht="12">
      <c r="E47" s="50" t="s">
        <v>29</v>
      </c>
    </row>
    <row r="48" spans="1:6" ht="12">
      <c r="A48" s="53" t="s">
        <v>77</v>
      </c>
      <c r="B48" s="54" t="s">
        <v>28</v>
      </c>
      <c r="C48" s="55">
        <f>C39/C46</f>
        <v>1610.6172231469086</v>
      </c>
      <c r="E48" s="56">
        <f>C48/C40</f>
        <v>0.6442468892587634</v>
      </c>
      <c r="F48" s="51" t="s">
        <v>3</v>
      </c>
    </row>
    <row r="51" spans="1:6" s="22" customFormat="1" ht="6" customHeight="1">
      <c r="A51" s="20"/>
      <c r="B51" s="20"/>
      <c r="C51" s="21"/>
      <c r="D51" s="21"/>
      <c r="E51" s="21"/>
      <c r="F51" s="21"/>
    </row>
    <row r="52" spans="2:4" ht="24">
      <c r="B52" s="11" t="s">
        <v>126</v>
      </c>
      <c r="C52" s="12" t="s">
        <v>109</v>
      </c>
      <c r="D52" s="12" t="s">
        <v>130</v>
      </c>
    </row>
    <row r="53" spans="2:4" ht="12">
      <c r="B53" t="s">
        <v>140</v>
      </c>
      <c r="C53">
        <v>10</v>
      </c>
      <c r="D53">
        <v>0.18</v>
      </c>
    </row>
    <row r="54" spans="2:4" ht="12">
      <c r="B54" t="s">
        <v>55</v>
      </c>
      <c r="C54">
        <v>5</v>
      </c>
      <c r="D54">
        <v>0.06</v>
      </c>
    </row>
    <row r="55" spans="2:4" ht="12">
      <c r="B55" t="s">
        <v>74</v>
      </c>
      <c r="C55">
        <v>5</v>
      </c>
      <c r="D55">
        <v>0.06</v>
      </c>
    </row>
    <row r="56" spans="2:4" ht="12">
      <c r="B56" t="s">
        <v>64</v>
      </c>
      <c r="C56">
        <v>7.5</v>
      </c>
      <c r="D56">
        <v>0.06</v>
      </c>
    </row>
    <row r="57" spans="2:4" ht="12">
      <c r="B57" t="s">
        <v>42</v>
      </c>
      <c r="C57">
        <v>5</v>
      </c>
      <c r="D57">
        <v>0.06</v>
      </c>
    </row>
    <row r="58" spans="2:4" ht="12">
      <c r="B58" t="s">
        <v>38</v>
      </c>
      <c r="C58">
        <v>7.5</v>
      </c>
      <c r="D58">
        <v>0.18</v>
      </c>
    </row>
    <row r="59" spans="2:4" ht="12">
      <c r="B59" t="s">
        <v>65</v>
      </c>
      <c r="C59">
        <v>20</v>
      </c>
      <c r="D59">
        <v>0.12</v>
      </c>
    </row>
    <row r="60" spans="2:4" ht="12">
      <c r="B60" t="s">
        <v>69</v>
      </c>
      <c r="C60">
        <v>5</v>
      </c>
      <c r="D60">
        <v>0.06</v>
      </c>
    </row>
    <row r="61" spans="2:4" ht="12">
      <c r="B61" t="s">
        <v>134</v>
      </c>
      <c r="C61">
        <v>7.5</v>
      </c>
      <c r="D61">
        <v>0.06</v>
      </c>
    </row>
    <row r="62" spans="2:4" ht="12">
      <c r="B62" t="s">
        <v>10</v>
      </c>
      <c r="C62">
        <v>10</v>
      </c>
      <c r="D62">
        <v>0.12</v>
      </c>
    </row>
    <row r="63" spans="2:4" ht="12">
      <c r="B63" t="s">
        <v>37</v>
      </c>
      <c r="C63">
        <v>7.5</v>
      </c>
      <c r="D63">
        <v>0.18</v>
      </c>
    </row>
    <row r="64" spans="2:4" ht="12">
      <c r="B64" t="s">
        <v>131</v>
      </c>
      <c r="C64">
        <v>5</v>
      </c>
      <c r="D64">
        <v>0.12</v>
      </c>
    </row>
    <row r="65" spans="2:4" ht="12">
      <c r="B65" t="s">
        <v>137</v>
      </c>
      <c r="C65">
        <v>10</v>
      </c>
      <c r="D65">
        <v>0.12</v>
      </c>
    </row>
    <row r="66" spans="2:4" ht="12">
      <c r="B66" t="s">
        <v>136</v>
      </c>
      <c r="C66">
        <v>10</v>
      </c>
      <c r="D66">
        <v>0.12</v>
      </c>
    </row>
    <row r="67" spans="2:4" ht="12">
      <c r="B67" t="s">
        <v>110</v>
      </c>
      <c r="C67">
        <v>7.5</v>
      </c>
      <c r="D67">
        <v>0.06</v>
      </c>
    </row>
    <row r="68" spans="2:4" ht="12">
      <c r="B68" t="s">
        <v>49</v>
      </c>
      <c r="C68">
        <v>5</v>
      </c>
      <c r="D68">
        <v>0.06</v>
      </c>
    </row>
    <row r="69" spans="2:4" ht="12">
      <c r="B69" t="s">
        <v>144</v>
      </c>
      <c r="C69">
        <v>10</v>
      </c>
      <c r="D69">
        <v>0.12</v>
      </c>
    </row>
    <row r="70" spans="2:4" ht="12">
      <c r="B70" t="s">
        <v>39</v>
      </c>
      <c r="C70">
        <v>5</v>
      </c>
      <c r="D70">
        <v>0.06</v>
      </c>
    </row>
    <row r="71" spans="2:4" ht="12">
      <c r="B71" t="s">
        <v>40</v>
      </c>
      <c r="C71">
        <v>0</v>
      </c>
      <c r="D71">
        <v>0.06</v>
      </c>
    </row>
    <row r="72" spans="2:4" ht="12">
      <c r="B72" t="s">
        <v>56</v>
      </c>
      <c r="C72">
        <v>5</v>
      </c>
      <c r="D72">
        <v>0.06</v>
      </c>
    </row>
    <row r="73" spans="2:4" ht="12">
      <c r="B73" t="s">
        <v>135</v>
      </c>
      <c r="C73">
        <v>10</v>
      </c>
      <c r="D73">
        <v>0.18</v>
      </c>
    </row>
    <row r="74" spans="2:4" ht="12">
      <c r="B74" t="s">
        <v>132</v>
      </c>
      <c r="C74">
        <v>5</v>
      </c>
      <c r="D74">
        <v>0.06</v>
      </c>
    </row>
    <row r="75" spans="2:4" ht="12">
      <c r="B75" t="s">
        <v>7</v>
      </c>
      <c r="C75">
        <v>20</v>
      </c>
      <c r="D75">
        <v>0.06</v>
      </c>
    </row>
    <row r="76" spans="2:4" ht="12">
      <c r="B76" t="s">
        <v>11</v>
      </c>
      <c r="C76">
        <v>7.5</v>
      </c>
      <c r="D76">
        <v>0.18</v>
      </c>
    </row>
    <row r="77" spans="2:4" ht="12">
      <c r="B77" t="s">
        <v>12</v>
      </c>
      <c r="C77">
        <v>7.5</v>
      </c>
      <c r="D77">
        <v>0.18</v>
      </c>
    </row>
    <row r="78" spans="2:4" ht="12">
      <c r="B78" t="s">
        <v>133</v>
      </c>
      <c r="C78">
        <v>5</v>
      </c>
      <c r="D78">
        <v>0.06</v>
      </c>
    </row>
    <row r="79" spans="2:4" ht="12">
      <c r="B79" t="s">
        <v>75</v>
      </c>
      <c r="C79">
        <v>0</v>
      </c>
      <c r="D79">
        <v>0.3</v>
      </c>
    </row>
    <row r="80" spans="2:4" ht="12">
      <c r="B80" t="s">
        <v>8</v>
      </c>
      <c r="C80">
        <v>20</v>
      </c>
      <c r="D80">
        <v>0.06</v>
      </c>
    </row>
    <row r="81" spans="2:4" ht="12">
      <c r="B81" t="s">
        <v>9</v>
      </c>
      <c r="C81">
        <v>20</v>
      </c>
      <c r="D81">
        <v>0.06</v>
      </c>
    </row>
    <row r="82" spans="2:4" ht="12">
      <c r="B82" t="s">
        <v>138</v>
      </c>
      <c r="C82">
        <v>7.5</v>
      </c>
      <c r="D82">
        <v>0.06</v>
      </c>
    </row>
    <row r="83" spans="2:4" ht="12">
      <c r="B83" t="s">
        <v>139</v>
      </c>
      <c r="C83">
        <v>7.5</v>
      </c>
      <c r="D83">
        <v>0.06</v>
      </c>
    </row>
    <row r="84" spans="2:4" ht="12">
      <c r="B84" t="s">
        <v>57</v>
      </c>
      <c r="C84">
        <v>5</v>
      </c>
      <c r="D84">
        <v>0.06</v>
      </c>
    </row>
    <row r="85" spans="2:4" ht="12">
      <c r="B85" t="s">
        <v>58</v>
      </c>
      <c r="C85">
        <v>5</v>
      </c>
      <c r="D85">
        <v>0.12</v>
      </c>
    </row>
    <row r="86" spans="2:4" ht="12">
      <c r="B86" t="s">
        <v>59</v>
      </c>
      <c r="C86">
        <v>5</v>
      </c>
      <c r="D86">
        <v>0.06</v>
      </c>
    </row>
    <row r="87" spans="2:4" ht="12">
      <c r="B87" t="s">
        <v>43</v>
      </c>
      <c r="C87">
        <v>7.5</v>
      </c>
      <c r="D87">
        <v>0.06</v>
      </c>
    </row>
    <row r="88" spans="2:4" ht="12">
      <c r="B88" t="s">
        <v>47</v>
      </c>
      <c r="C88">
        <v>5</v>
      </c>
      <c r="D88">
        <v>0.06</v>
      </c>
    </row>
    <row r="89" spans="2:4" ht="12">
      <c r="B89" t="s">
        <v>63</v>
      </c>
      <c r="C89">
        <v>7.5</v>
      </c>
      <c r="D89">
        <v>0.06</v>
      </c>
    </row>
    <row r="90" spans="2:4" ht="12">
      <c r="B90" t="s">
        <v>143</v>
      </c>
      <c r="C90">
        <v>10</v>
      </c>
      <c r="D90">
        <v>0.12</v>
      </c>
    </row>
    <row r="91" spans="2:4" ht="12">
      <c r="B91" t="s">
        <v>73</v>
      </c>
      <c r="C91">
        <v>5</v>
      </c>
      <c r="D91">
        <v>0.06</v>
      </c>
    </row>
    <row r="92" spans="2:4" ht="12">
      <c r="B92" t="s">
        <v>146</v>
      </c>
      <c r="C92">
        <v>7.5</v>
      </c>
      <c r="D92">
        <v>0.06</v>
      </c>
    </row>
    <row r="93" spans="2:4" ht="12">
      <c r="B93" t="s">
        <v>60</v>
      </c>
      <c r="C93">
        <v>7.5</v>
      </c>
      <c r="D93">
        <v>0.12</v>
      </c>
    </row>
    <row r="94" spans="2:4" ht="12">
      <c r="B94" t="s">
        <v>61</v>
      </c>
      <c r="C94">
        <v>7.5</v>
      </c>
      <c r="D94">
        <v>0.06</v>
      </c>
    </row>
    <row r="95" spans="2:4" ht="12">
      <c r="B95" t="s">
        <v>145</v>
      </c>
      <c r="C95">
        <v>10</v>
      </c>
      <c r="D95">
        <v>0.06</v>
      </c>
    </row>
    <row r="96" spans="2:4" ht="12">
      <c r="B96" t="s">
        <v>70</v>
      </c>
      <c r="C96">
        <v>5</v>
      </c>
      <c r="D96">
        <v>0.06</v>
      </c>
    </row>
    <row r="97" spans="2:4" ht="12">
      <c r="B97" t="s">
        <v>66</v>
      </c>
      <c r="C97">
        <v>7.5</v>
      </c>
      <c r="D97">
        <v>0.18</v>
      </c>
    </row>
    <row r="98" spans="2:4" ht="12">
      <c r="B98" t="s">
        <v>50</v>
      </c>
      <c r="C98">
        <v>5</v>
      </c>
      <c r="D98">
        <v>0.18</v>
      </c>
    </row>
    <row r="99" spans="2:4" ht="12">
      <c r="B99" t="s">
        <v>51</v>
      </c>
      <c r="C99">
        <v>5</v>
      </c>
      <c r="D99">
        <v>0.12</v>
      </c>
    </row>
    <row r="100" spans="2:4" ht="12">
      <c r="B100" t="s">
        <v>71</v>
      </c>
      <c r="C100">
        <v>5</v>
      </c>
      <c r="D100">
        <v>0.06</v>
      </c>
    </row>
    <row r="101" spans="2:4" ht="12">
      <c r="B101" t="s">
        <v>45</v>
      </c>
      <c r="C101">
        <v>5</v>
      </c>
      <c r="D101">
        <v>0.06</v>
      </c>
    </row>
    <row r="102" spans="2:4" ht="12">
      <c r="B102" t="s">
        <v>36</v>
      </c>
      <c r="C102">
        <v>7.5</v>
      </c>
      <c r="D102">
        <v>0.18</v>
      </c>
    </row>
    <row r="103" spans="2:4" ht="12">
      <c r="B103" t="s">
        <v>62</v>
      </c>
      <c r="C103">
        <v>7.5</v>
      </c>
      <c r="D103">
        <v>0.12</v>
      </c>
    </row>
    <row r="104" spans="2:4" ht="12">
      <c r="B104" t="s">
        <v>141</v>
      </c>
      <c r="C104">
        <v>10</v>
      </c>
      <c r="D104">
        <v>0.18</v>
      </c>
    </row>
    <row r="105" spans="2:4" ht="12">
      <c r="B105" t="s">
        <v>52</v>
      </c>
      <c r="C105">
        <v>0</v>
      </c>
      <c r="D105">
        <v>0.12</v>
      </c>
    </row>
    <row r="106" spans="2:4" ht="12">
      <c r="B106" t="s">
        <v>5</v>
      </c>
      <c r="C106">
        <v>7.5</v>
      </c>
      <c r="D106">
        <v>0.06</v>
      </c>
    </row>
    <row r="107" spans="2:4" ht="12">
      <c r="B107" t="s">
        <v>72</v>
      </c>
      <c r="C107">
        <v>0</v>
      </c>
      <c r="D107">
        <v>0.3</v>
      </c>
    </row>
    <row r="108" spans="2:4" ht="12">
      <c r="B108" t="s">
        <v>120</v>
      </c>
      <c r="C108">
        <v>10</v>
      </c>
      <c r="D108">
        <v>0.06</v>
      </c>
    </row>
    <row r="109" spans="2:4" ht="12">
      <c r="B109" t="s">
        <v>41</v>
      </c>
      <c r="C109">
        <v>0</v>
      </c>
      <c r="D109">
        <v>0.12</v>
      </c>
    </row>
    <row r="110" spans="2:4" ht="12">
      <c r="B110" t="s">
        <v>67</v>
      </c>
      <c r="C110">
        <v>7.5</v>
      </c>
      <c r="D110">
        <v>0.06</v>
      </c>
    </row>
    <row r="111" spans="2:4" ht="12">
      <c r="B111" t="s">
        <v>6</v>
      </c>
      <c r="C111">
        <v>0</v>
      </c>
      <c r="D111">
        <v>0.48</v>
      </c>
    </row>
    <row r="112" spans="2:4" ht="12">
      <c r="B112" t="s">
        <v>46</v>
      </c>
      <c r="C112">
        <v>5</v>
      </c>
      <c r="D112">
        <v>0.06</v>
      </c>
    </row>
    <row r="113" spans="2:4" ht="12">
      <c r="B113" t="s">
        <v>53</v>
      </c>
      <c r="C113">
        <v>7.5</v>
      </c>
      <c r="D113">
        <v>0.06</v>
      </c>
    </row>
    <row r="114" spans="2:4" ht="12">
      <c r="B114" t="s">
        <v>54</v>
      </c>
      <c r="C114">
        <v>0</v>
      </c>
      <c r="D114">
        <v>0.06</v>
      </c>
    </row>
    <row r="115" spans="2:4" ht="12">
      <c r="B115" t="s">
        <v>142</v>
      </c>
      <c r="C115">
        <v>10</v>
      </c>
      <c r="D115">
        <v>0.18</v>
      </c>
    </row>
  </sheetData>
  <sheetProtection/>
  <mergeCells count="4">
    <mergeCell ref="A3:B3"/>
    <mergeCell ref="A1:G1"/>
    <mergeCell ref="A10:B10"/>
    <mergeCell ref="D40:H42"/>
  </mergeCells>
  <dataValidations count="1">
    <dataValidation type="list" allowBlank="1" showInputMessage="1" showErrorMessage="1" sqref="C12:Z12">
      <formula1>$B$53:$B$1016</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Z115"/>
  <sheetViews>
    <sheetView zoomScalePageLayoutView="0" workbookViewId="0" topLeftCell="A24">
      <selection activeCell="C43" sqref="C43"/>
    </sheetView>
  </sheetViews>
  <sheetFormatPr defaultColWidth="11.375" defaultRowHeight="12"/>
  <cols>
    <col min="1" max="1" width="6.25390625" style="2" customWidth="1"/>
    <col min="2" max="2" width="47.25390625" style="2" customWidth="1"/>
    <col min="3" max="6" width="8.875" style="1" customWidth="1"/>
    <col min="7" max="26" width="8.875" style="0" customWidth="1"/>
  </cols>
  <sheetData>
    <row r="1" spans="1:9" ht="111" customHeight="1">
      <c r="A1" s="66" t="s">
        <v>159</v>
      </c>
      <c r="B1" s="67"/>
      <c r="C1" s="67"/>
      <c r="D1" s="67"/>
      <c r="E1" s="67"/>
      <c r="F1" s="67"/>
      <c r="G1" s="67"/>
      <c r="H1" s="46"/>
      <c r="I1" s="46"/>
    </row>
    <row r="2" ht="12.75" thickBot="1"/>
    <row r="3" spans="1:3" ht="12.75" customHeight="1">
      <c r="A3" s="64" t="s">
        <v>147</v>
      </c>
      <c r="B3" s="65"/>
      <c r="C3" s="32"/>
    </row>
    <row r="4" spans="1:5" ht="12">
      <c r="A4" s="33" t="s">
        <v>77</v>
      </c>
      <c r="B4" s="34" t="s">
        <v>24</v>
      </c>
      <c r="C4" s="35">
        <f>C39/C46</f>
        <v>280.24720040890287</v>
      </c>
      <c r="E4" s="26"/>
    </row>
    <row r="5" spans="1:3" ht="12">
      <c r="A5" s="36"/>
      <c r="B5" s="34" t="s">
        <v>89</v>
      </c>
      <c r="C5" s="45">
        <f>C4/C40</f>
        <v>0.11676966683704286</v>
      </c>
    </row>
    <row r="6" spans="1:3" ht="12">
      <c r="A6" s="36"/>
      <c r="B6" s="37"/>
      <c r="C6" s="38"/>
    </row>
    <row r="7" spans="1:3" ht="12">
      <c r="A7" s="39" t="s">
        <v>103</v>
      </c>
      <c r="B7" s="40" t="s">
        <v>90</v>
      </c>
      <c r="C7" s="41">
        <f>C46</f>
        <v>0.8302854938271607</v>
      </c>
    </row>
    <row r="8" spans="1:3" ht="12.75" thickBot="1">
      <c r="A8" s="42"/>
      <c r="B8" s="43"/>
      <c r="C8" s="44"/>
    </row>
    <row r="9" spans="1:3" ht="12">
      <c r="A9" s="30"/>
      <c r="B9" s="30"/>
      <c r="C9" s="31"/>
    </row>
    <row r="10" spans="1:2" ht="12">
      <c r="A10" s="60" t="s">
        <v>76</v>
      </c>
      <c r="B10" s="61"/>
    </row>
    <row r="11" spans="2:6" ht="12">
      <c r="B11" s="47" t="s">
        <v>84</v>
      </c>
      <c r="C11" s="4" t="s">
        <v>115</v>
      </c>
      <c r="D11" s="4" t="s">
        <v>87</v>
      </c>
      <c r="E11" s="4" t="s">
        <v>88</v>
      </c>
      <c r="F11" s="4" t="s">
        <v>124</v>
      </c>
    </row>
    <row r="12" spans="1:26" ht="12">
      <c r="A12" s="8"/>
      <c r="B12" s="2" t="s">
        <v>68</v>
      </c>
      <c r="C12" s="19" t="s">
        <v>43</v>
      </c>
      <c r="D12" s="19" t="s">
        <v>70</v>
      </c>
      <c r="E12" s="19" t="s">
        <v>137</v>
      </c>
      <c r="F12" s="19" t="s">
        <v>39</v>
      </c>
      <c r="G12" s="19" t="s">
        <v>70</v>
      </c>
      <c r="H12" s="19" t="s">
        <v>70</v>
      </c>
      <c r="I12" s="19" t="s">
        <v>70</v>
      </c>
      <c r="J12" s="19" t="s">
        <v>70</v>
      </c>
      <c r="K12" s="19" t="s">
        <v>70</v>
      </c>
      <c r="L12" s="19" t="s">
        <v>70</v>
      </c>
      <c r="M12" s="19" t="s">
        <v>70</v>
      </c>
      <c r="N12" s="19" t="s">
        <v>70</v>
      </c>
      <c r="O12" s="19" t="s">
        <v>70</v>
      </c>
      <c r="P12" s="19" t="s">
        <v>70</v>
      </c>
      <c r="Q12" s="19" t="s">
        <v>70</v>
      </c>
      <c r="R12" s="19" t="s">
        <v>70</v>
      </c>
      <c r="S12" s="19" t="s">
        <v>70</v>
      </c>
      <c r="T12" s="19" t="s">
        <v>70</v>
      </c>
      <c r="U12" s="19" t="s">
        <v>70</v>
      </c>
      <c r="V12" s="19" t="s">
        <v>70</v>
      </c>
      <c r="W12" s="19" t="s">
        <v>70</v>
      </c>
      <c r="X12" s="19" t="s">
        <v>70</v>
      </c>
      <c r="Y12" s="19" t="s">
        <v>70</v>
      </c>
      <c r="Z12" s="19" t="s">
        <v>70</v>
      </c>
    </row>
    <row r="13" spans="1:26" ht="12">
      <c r="A13" s="2" t="s">
        <v>154</v>
      </c>
      <c r="B13" s="2" t="s">
        <v>15</v>
      </c>
      <c r="C13" s="14">
        <v>100</v>
      </c>
      <c r="D13" s="14">
        <v>100</v>
      </c>
      <c r="E13" s="14">
        <v>100</v>
      </c>
      <c r="F13" s="14">
        <v>50</v>
      </c>
      <c r="G13" s="24"/>
      <c r="H13" s="24"/>
      <c r="I13" s="24"/>
      <c r="J13" s="24"/>
      <c r="K13" s="24"/>
      <c r="L13" s="24"/>
      <c r="M13" s="24"/>
      <c r="N13" s="24"/>
      <c r="O13" s="24"/>
      <c r="P13" s="24"/>
      <c r="Q13" s="24"/>
      <c r="R13" s="24"/>
      <c r="S13" s="24"/>
      <c r="T13" s="24"/>
      <c r="U13" s="24"/>
      <c r="V13" s="24"/>
      <c r="W13" s="24"/>
      <c r="X13" s="24"/>
      <c r="Y13" s="24"/>
      <c r="Z13" s="24"/>
    </row>
    <row r="14" spans="1:26" ht="24">
      <c r="A14" s="2" t="s">
        <v>156</v>
      </c>
      <c r="B14" s="2" t="s">
        <v>121</v>
      </c>
      <c r="C14" s="14">
        <v>20</v>
      </c>
      <c r="D14" s="14">
        <v>4</v>
      </c>
      <c r="E14" s="14">
        <v>20</v>
      </c>
      <c r="F14" s="14">
        <v>10</v>
      </c>
      <c r="G14" s="24"/>
      <c r="H14" s="24"/>
      <c r="I14" s="24"/>
      <c r="J14" s="24"/>
      <c r="K14" s="24"/>
      <c r="L14" s="24"/>
      <c r="M14" s="24"/>
      <c r="N14" s="24"/>
      <c r="O14" s="24"/>
      <c r="P14" s="24"/>
      <c r="Q14" s="24"/>
      <c r="R14" s="24"/>
      <c r="S14" s="24"/>
      <c r="T14" s="24"/>
      <c r="U14" s="24"/>
      <c r="V14" s="24"/>
      <c r="W14" s="24"/>
      <c r="X14" s="24"/>
      <c r="Y14" s="24"/>
      <c r="Z14" s="24"/>
    </row>
    <row r="15" spans="1:26" s="7" customFormat="1" ht="12">
      <c r="A15" s="5" t="s">
        <v>93</v>
      </c>
      <c r="B15" s="5" t="s">
        <v>17</v>
      </c>
      <c r="C15">
        <f aca="true" t="shared" si="0" ref="C15:Z15">VLOOKUP(C12,$B53:$D115,2,FALSE)</f>
        <v>3.8</v>
      </c>
      <c r="D15">
        <f t="shared" si="0"/>
        <v>2.5</v>
      </c>
      <c r="E15">
        <f t="shared" si="0"/>
        <v>5</v>
      </c>
      <c r="F15">
        <f t="shared" si="0"/>
        <v>2.5</v>
      </c>
      <c r="G15">
        <f t="shared" si="0"/>
        <v>2.5</v>
      </c>
      <c r="H15">
        <f t="shared" si="0"/>
        <v>2.5</v>
      </c>
      <c r="I15">
        <f t="shared" si="0"/>
        <v>2.5</v>
      </c>
      <c r="J15">
        <f t="shared" si="0"/>
        <v>2.5</v>
      </c>
      <c r="K15">
        <f t="shared" si="0"/>
        <v>2.5</v>
      </c>
      <c r="L15">
        <f t="shared" si="0"/>
        <v>2.5</v>
      </c>
      <c r="M15">
        <f t="shared" si="0"/>
        <v>2.5</v>
      </c>
      <c r="N15">
        <f t="shared" si="0"/>
        <v>2.5</v>
      </c>
      <c r="O15">
        <f t="shared" si="0"/>
        <v>2.5</v>
      </c>
      <c r="P15">
        <f t="shared" si="0"/>
        <v>2.5</v>
      </c>
      <c r="Q15">
        <f t="shared" si="0"/>
        <v>2.5</v>
      </c>
      <c r="R15">
        <f t="shared" si="0"/>
        <v>2.5</v>
      </c>
      <c r="S15">
        <f t="shared" si="0"/>
        <v>2.5</v>
      </c>
      <c r="T15">
        <f t="shared" si="0"/>
        <v>2.5</v>
      </c>
      <c r="U15">
        <f t="shared" si="0"/>
        <v>2.5</v>
      </c>
      <c r="V15">
        <f t="shared" si="0"/>
        <v>2.5</v>
      </c>
      <c r="W15">
        <f t="shared" si="0"/>
        <v>2.5</v>
      </c>
      <c r="X15">
        <f t="shared" si="0"/>
        <v>2.5</v>
      </c>
      <c r="Y15">
        <f t="shared" si="0"/>
        <v>2.5</v>
      </c>
      <c r="Z15">
        <f t="shared" si="0"/>
        <v>2.5</v>
      </c>
    </row>
    <row r="16" spans="1:26" s="7" customFormat="1" ht="12" customHeight="1">
      <c r="A16" s="5" t="s">
        <v>94</v>
      </c>
      <c r="B16" s="5" t="s">
        <v>16</v>
      </c>
      <c r="C16">
        <f aca="true" t="shared" si="1" ref="C16:Z16">VLOOKUP(C12,$B53:$D115,3,FALSE)</f>
        <v>0.3</v>
      </c>
      <c r="D16">
        <f t="shared" si="1"/>
        <v>0.3</v>
      </c>
      <c r="E16">
        <f t="shared" si="1"/>
        <v>0.6</v>
      </c>
      <c r="F16">
        <f t="shared" si="1"/>
        <v>0.3</v>
      </c>
      <c r="G16">
        <f t="shared" si="1"/>
        <v>0.3</v>
      </c>
      <c r="H16">
        <f t="shared" si="1"/>
        <v>0.3</v>
      </c>
      <c r="I16">
        <f t="shared" si="1"/>
        <v>0.3</v>
      </c>
      <c r="J16">
        <f t="shared" si="1"/>
        <v>0.3</v>
      </c>
      <c r="K16">
        <f t="shared" si="1"/>
        <v>0.3</v>
      </c>
      <c r="L16">
        <f t="shared" si="1"/>
        <v>0.3</v>
      </c>
      <c r="M16">
        <f t="shared" si="1"/>
        <v>0.3</v>
      </c>
      <c r="N16">
        <f t="shared" si="1"/>
        <v>0.3</v>
      </c>
      <c r="O16">
        <f t="shared" si="1"/>
        <v>0.3</v>
      </c>
      <c r="P16">
        <f t="shared" si="1"/>
        <v>0.3</v>
      </c>
      <c r="Q16">
        <f t="shared" si="1"/>
        <v>0.3</v>
      </c>
      <c r="R16">
        <f t="shared" si="1"/>
        <v>0.3</v>
      </c>
      <c r="S16">
        <f t="shared" si="1"/>
        <v>0.3</v>
      </c>
      <c r="T16">
        <f t="shared" si="1"/>
        <v>0.3</v>
      </c>
      <c r="U16">
        <f t="shared" si="1"/>
        <v>0.3</v>
      </c>
      <c r="V16">
        <f t="shared" si="1"/>
        <v>0.3</v>
      </c>
      <c r="W16">
        <f t="shared" si="1"/>
        <v>0.3</v>
      </c>
      <c r="X16">
        <f t="shared" si="1"/>
        <v>0.3</v>
      </c>
      <c r="Y16">
        <f t="shared" si="1"/>
        <v>0.3</v>
      </c>
      <c r="Z16">
        <f t="shared" si="1"/>
        <v>0.3</v>
      </c>
    </row>
    <row r="17" spans="1:26" s="7" customFormat="1" ht="12" customHeight="1">
      <c r="A17" s="5" t="s">
        <v>97</v>
      </c>
      <c r="C17" s="6">
        <f aca="true" t="shared" si="2" ref="C17:Z17">C14*C15</f>
        <v>76</v>
      </c>
      <c r="D17" s="6">
        <f t="shared" si="2"/>
        <v>10</v>
      </c>
      <c r="E17" s="6">
        <f t="shared" si="2"/>
        <v>100</v>
      </c>
      <c r="F17" s="6">
        <f t="shared" si="2"/>
        <v>25</v>
      </c>
      <c r="G17" s="6">
        <f t="shared" si="2"/>
        <v>0</v>
      </c>
      <c r="H17" s="6">
        <f t="shared" si="2"/>
        <v>0</v>
      </c>
      <c r="I17" s="6">
        <f t="shared" si="2"/>
        <v>0</v>
      </c>
      <c r="J17" s="6">
        <f t="shared" si="2"/>
        <v>0</v>
      </c>
      <c r="K17" s="6">
        <f t="shared" si="2"/>
        <v>0</v>
      </c>
      <c r="L17" s="6">
        <f t="shared" si="2"/>
        <v>0</v>
      </c>
      <c r="M17" s="6">
        <f t="shared" si="2"/>
        <v>0</v>
      </c>
      <c r="N17" s="6">
        <f t="shared" si="2"/>
        <v>0</v>
      </c>
      <c r="O17" s="6">
        <f t="shared" si="2"/>
        <v>0</v>
      </c>
      <c r="P17" s="6">
        <f t="shared" si="2"/>
        <v>0</v>
      </c>
      <c r="Q17" s="6">
        <f t="shared" si="2"/>
        <v>0</v>
      </c>
      <c r="R17" s="6">
        <f t="shared" si="2"/>
        <v>0</v>
      </c>
      <c r="S17" s="6">
        <f t="shared" si="2"/>
        <v>0</v>
      </c>
      <c r="T17" s="6">
        <f t="shared" si="2"/>
        <v>0</v>
      </c>
      <c r="U17" s="6">
        <f t="shared" si="2"/>
        <v>0</v>
      </c>
      <c r="V17" s="6">
        <f t="shared" si="2"/>
        <v>0</v>
      </c>
      <c r="W17" s="6">
        <f t="shared" si="2"/>
        <v>0</v>
      </c>
      <c r="X17" s="6">
        <f t="shared" si="2"/>
        <v>0</v>
      </c>
      <c r="Y17" s="6">
        <f t="shared" si="2"/>
        <v>0</v>
      </c>
      <c r="Z17" s="6">
        <f t="shared" si="2"/>
        <v>0</v>
      </c>
    </row>
    <row r="18" spans="1:26" s="7" customFormat="1" ht="12" customHeight="1">
      <c r="A18" s="5" t="s">
        <v>98</v>
      </c>
      <c r="B18" s="5"/>
      <c r="C18" s="6">
        <f aca="true" t="shared" si="3" ref="C18:Z18">C13*C16</f>
        <v>30</v>
      </c>
      <c r="D18" s="6">
        <f t="shared" si="3"/>
        <v>30</v>
      </c>
      <c r="E18" s="6">
        <f t="shared" si="3"/>
        <v>60</v>
      </c>
      <c r="F18" s="6">
        <f t="shared" si="3"/>
        <v>15</v>
      </c>
      <c r="G18" s="6">
        <f t="shared" si="3"/>
        <v>0</v>
      </c>
      <c r="H18" s="6">
        <f t="shared" si="3"/>
        <v>0</v>
      </c>
      <c r="I18" s="6">
        <f t="shared" si="3"/>
        <v>0</v>
      </c>
      <c r="J18" s="6">
        <f t="shared" si="3"/>
        <v>0</v>
      </c>
      <c r="K18" s="6">
        <f t="shared" si="3"/>
        <v>0</v>
      </c>
      <c r="L18" s="6">
        <f t="shared" si="3"/>
        <v>0</v>
      </c>
      <c r="M18" s="6">
        <f t="shared" si="3"/>
        <v>0</v>
      </c>
      <c r="N18" s="6">
        <f t="shared" si="3"/>
        <v>0</v>
      </c>
      <c r="O18" s="6">
        <f t="shared" si="3"/>
        <v>0</v>
      </c>
      <c r="P18" s="6">
        <f t="shared" si="3"/>
        <v>0</v>
      </c>
      <c r="Q18" s="6">
        <f t="shared" si="3"/>
        <v>0</v>
      </c>
      <c r="R18" s="6">
        <f t="shared" si="3"/>
        <v>0</v>
      </c>
      <c r="S18" s="6">
        <f t="shared" si="3"/>
        <v>0</v>
      </c>
      <c r="T18" s="6">
        <f t="shared" si="3"/>
        <v>0</v>
      </c>
      <c r="U18" s="6">
        <f t="shared" si="3"/>
        <v>0</v>
      </c>
      <c r="V18" s="6">
        <f t="shared" si="3"/>
        <v>0</v>
      </c>
      <c r="W18" s="6">
        <f t="shared" si="3"/>
        <v>0</v>
      </c>
      <c r="X18" s="6">
        <f t="shared" si="3"/>
        <v>0</v>
      </c>
      <c r="Y18" s="6">
        <f t="shared" si="3"/>
        <v>0</v>
      </c>
      <c r="Z18" s="6">
        <f t="shared" si="3"/>
        <v>0</v>
      </c>
    </row>
    <row r="19" ht="12">
      <c r="B19" s="5"/>
    </row>
    <row r="20" spans="1:26" ht="24">
      <c r="A20" s="2" t="s">
        <v>99</v>
      </c>
      <c r="B20" s="5" t="s">
        <v>18</v>
      </c>
      <c r="C20" s="1">
        <f>IF(OR(C17&gt;0,C18&gt;0),(C17+C18)/C29,0)</f>
        <v>106</v>
      </c>
      <c r="D20" s="1">
        <f>IF(OR(D17&gt;0,D18&gt;0),(D17+D18)/D29,0)</f>
        <v>40</v>
      </c>
      <c r="E20" s="1">
        <f>IF(OR(E17&gt;0,E18&gt;0),(E17+E18)/E29,0)</f>
        <v>160</v>
      </c>
      <c r="F20" s="1">
        <f>IF(OR(F17&gt;0,F18&gt;0),(F17+F18)/F29,0)</f>
        <v>40</v>
      </c>
      <c r="G20" s="1">
        <f>IF(OR(G17&gt;0,G18&gt;0),(G17+G18)/G29,0)</f>
        <v>0</v>
      </c>
      <c r="H20" s="1">
        <f aca="true" t="shared" si="4" ref="H20:Z20">IF(OR(H17&gt;0,H18&gt;0),(H17+H18)/H29,0)</f>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row>
    <row r="21" spans="1:26" ht="36" customHeight="1">
      <c r="A21" s="2" t="s">
        <v>113</v>
      </c>
      <c r="B21" s="2" t="s">
        <v>31</v>
      </c>
      <c r="C21" s="14">
        <v>600</v>
      </c>
      <c r="D21" s="14">
        <v>600</v>
      </c>
      <c r="E21" s="14">
        <v>600</v>
      </c>
      <c r="F21" s="14">
        <v>600</v>
      </c>
      <c r="G21" s="24"/>
      <c r="H21" s="24"/>
      <c r="I21" s="24"/>
      <c r="J21" s="24"/>
      <c r="K21" s="24"/>
      <c r="L21" s="24"/>
      <c r="M21" s="24"/>
      <c r="N21" s="24"/>
      <c r="O21" s="24"/>
      <c r="P21" s="24"/>
      <c r="Q21" s="24"/>
      <c r="R21" s="24"/>
      <c r="S21" s="24"/>
      <c r="T21" s="24"/>
      <c r="U21" s="24"/>
      <c r="V21" s="24"/>
      <c r="W21" s="24"/>
      <c r="X21" s="24"/>
      <c r="Y21" s="24"/>
      <c r="Z21" s="24"/>
    </row>
    <row r="22" spans="1:26" ht="36" customHeight="1">
      <c r="A22" s="2" t="s">
        <v>114</v>
      </c>
      <c r="B22" s="2" t="s">
        <v>32</v>
      </c>
      <c r="C22" s="14">
        <v>600</v>
      </c>
      <c r="D22" s="14">
        <v>600</v>
      </c>
      <c r="E22" s="14">
        <v>600</v>
      </c>
      <c r="F22" s="14">
        <v>600</v>
      </c>
      <c r="G22" s="24"/>
      <c r="H22" s="24"/>
      <c r="I22" s="24"/>
      <c r="J22" s="24"/>
      <c r="K22" s="24"/>
      <c r="L22" s="24"/>
      <c r="M22" s="24"/>
      <c r="N22" s="24"/>
      <c r="O22" s="24"/>
      <c r="P22" s="24"/>
      <c r="Q22" s="24"/>
      <c r="R22" s="24"/>
      <c r="S22" s="24"/>
      <c r="T22" s="24"/>
      <c r="U22" s="24"/>
      <c r="V22" s="24"/>
      <c r="W22" s="24"/>
      <c r="X22" s="24"/>
      <c r="Y22" s="24"/>
      <c r="Z22" s="24"/>
    </row>
    <row r="23" spans="1:26" ht="36" customHeight="1">
      <c r="A23" s="2" t="s">
        <v>100</v>
      </c>
      <c r="B23" s="2" t="s">
        <v>33</v>
      </c>
      <c r="C23" s="14">
        <v>600</v>
      </c>
      <c r="D23" s="14">
        <v>600</v>
      </c>
      <c r="E23" s="14">
        <v>600</v>
      </c>
      <c r="F23" s="14">
        <v>600</v>
      </c>
      <c r="G23" s="24"/>
      <c r="H23" s="24"/>
      <c r="I23" s="24"/>
      <c r="J23" s="24"/>
      <c r="K23" s="24"/>
      <c r="L23" s="24"/>
      <c r="M23" s="24"/>
      <c r="N23" s="24"/>
      <c r="O23" s="24"/>
      <c r="P23" s="24"/>
      <c r="Q23" s="24"/>
      <c r="R23" s="24"/>
      <c r="S23" s="24"/>
      <c r="T23" s="24"/>
      <c r="U23" s="24"/>
      <c r="V23" s="24"/>
      <c r="W23" s="24"/>
      <c r="X23" s="24"/>
      <c r="Y23" s="24"/>
      <c r="Z23" s="24"/>
    </row>
    <row r="24" ht="12" customHeight="1"/>
    <row r="25" spans="1:26" s="17" customFormat="1" ht="24">
      <c r="A25" s="16" t="s">
        <v>106</v>
      </c>
      <c r="B25" s="16" t="s">
        <v>34</v>
      </c>
      <c r="C25" s="58">
        <f>IF(C20&gt;0,C20/C23,"NA")</f>
        <v>0.17666666666666667</v>
      </c>
      <c r="D25" s="58">
        <f>IF(D20&gt;0,D20/D23,"NA")</f>
        <v>0.06666666666666667</v>
      </c>
      <c r="E25" s="58">
        <f>IF(E20&gt;0,E20/E23,"NA")</f>
        <v>0.26666666666666666</v>
      </c>
      <c r="F25" s="58">
        <f>IF(F20&gt;0,F20/F23,"NA")</f>
        <v>0.06666666666666667</v>
      </c>
      <c r="G25" s="58" t="str">
        <f>IF(G20&gt;0,G20/G23,"NA")</f>
        <v>NA</v>
      </c>
      <c r="H25" s="58" t="str">
        <f aca="true" t="shared" si="5" ref="H25:Z25">IF(H20&gt;0,H20/H23,"NA")</f>
        <v>NA</v>
      </c>
      <c r="I25" s="58" t="str">
        <f t="shared" si="5"/>
        <v>NA</v>
      </c>
      <c r="J25" s="58" t="str">
        <f t="shared" si="5"/>
        <v>NA</v>
      </c>
      <c r="K25" s="58" t="str">
        <f t="shared" si="5"/>
        <v>NA</v>
      </c>
      <c r="L25" s="58" t="str">
        <f t="shared" si="5"/>
        <v>NA</v>
      </c>
      <c r="M25" s="58" t="str">
        <f t="shared" si="5"/>
        <v>NA</v>
      </c>
      <c r="N25" s="58" t="str">
        <f t="shared" si="5"/>
        <v>NA</v>
      </c>
      <c r="O25" s="58" t="str">
        <f t="shared" si="5"/>
        <v>NA</v>
      </c>
      <c r="P25" s="58" t="str">
        <f t="shared" si="5"/>
        <v>NA</v>
      </c>
      <c r="Q25" s="58" t="str">
        <f t="shared" si="5"/>
        <v>NA</v>
      </c>
      <c r="R25" s="58" t="str">
        <f t="shared" si="5"/>
        <v>NA</v>
      </c>
      <c r="S25" s="58" t="str">
        <f t="shared" si="5"/>
        <v>NA</v>
      </c>
      <c r="T25" s="58" t="str">
        <f t="shared" si="5"/>
        <v>NA</v>
      </c>
      <c r="U25" s="58" t="str">
        <f t="shared" si="5"/>
        <v>NA</v>
      </c>
      <c r="V25" s="58" t="str">
        <f t="shared" si="5"/>
        <v>NA</v>
      </c>
      <c r="W25" s="58" t="str">
        <f t="shared" si="5"/>
        <v>NA</v>
      </c>
      <c r="X25" s="58" t="str">
        <f t="shared" si="5"/>
        <v>NA</v>
      </c>
      <c r="Y25" s="58" t="str">
        <f t="shared" si="5"/>
        <v>NA</v>
      </c>
      <c r="Z25" s="58" t="str">
        <f t="shared" si="5"/>
        <v>NA</v>
      </c>
    </row>
    <row r="27" spans="1:26" s="17" customFormat="1" ht="24" customHeight="1">
      <c r="A27" s="16" t="s">
        <v>116</v>
      </c>
      <c r="B27" s="16" t="s">
        <v>123</v>
      </c>
      <c r="C27" s="29">
        <f aca="true" t="shared" si="6" ref="C27:H27">IF(C21&gt;0,IF(C22&gt;0,C21/C22,"NA"))</f>
        <v>1</v>
      </c>
      <c r="D27" s="29">
        <f t="shared" si="6"/>
        <v>1</v>
      </c>
      <c r="E27" s="29">
        <f t="shared" si="6"/>
        <v>1</v>
      </c>
      <c r="F27" s="29">
        <f t="shared" si="6"/>
        <v>1</v>
      </c>
      <c r="G27" s="29" t="b">
        <f t="shared" si="6"/>
        <v>0</v>
      </c>
      <c r="H27" s="29" t="b">
        <f t="shared" si="6"/>
        <v>0</v>
      </c>
      <c r="I27" s="29" t="b">
        <f aca="true" t="shared" si="7" ref="I27:Z27">IF(I21&gt;0,IF(I22&gt;0,I21/I22,"NA"))</f>
        <v>0</v>
      </c>
      <c r="J27" s="29" t="b">
        <f t="shared" si="7"/>
        <v>0</v>
      </c>
      <c r="K27" s="29" t="b">
        <f t="shared" si="7"/>
        <v>0</v>
      </c>
      <c r="L27" s="29" t="b">
        <f t="shared" si="7"/>
        <v>0</v>
      </c>
      <c r="M27" s="29" t="b">
        <f t="shared" si="7"/>
        <v>0</v>
      </c>
      <c r="N27" s="29" t="b">
        <f t="shared" si="7"/>
        <v>0</v>
      </c>
      <c r="O27" s="29" t="b">
        <f t="shared" si="7"/>
        <v>0</v>
      </c>
      <c r="P27" s="29" t="b">
        <f t="shared" si="7"/>
        <v>0</v>
      </c>
      <c r="Q27" s="29" t="b">
        <f t="shared" si="7"/>
        <v>0</v>
      </c>
      <c r="R27" s="29" t="b">
        <f t="shared" si="7"/>
        <v>0</v>
      </c>
      <c r="S27" s="29" t="b">
        <f t="shared" si="7"/>
        <v>0</v>
      </c>
      <c r="T27" s="29" t="b">
        <f t="shared" si="7"/>
        <v>0</v>
      </c>
      <c r="U27" s="29" t="b">
        <f t="shared" si="7"/>
        <v>0</v>
      </c>
      <c r="V27" s="29" t="b">
        <f t="shared" si="7"/>
        <v>0</v>
      </c>
      <c r="W27" s="29" t="b">
        <f t="shared" si="7"/>
        <v>0</v>
      </c>
      <c r="X27" s="29" t="b">
        <f t="shared" si="7"/>
        <v>0</v>
      </c>
      <c r="Y27" s="29" t="b">
        <f t="shared" si="7"/>
        <v>0</v>
      </c>
      <c r="Z27" s="29" t="b">
        <f t="shared" si="7"/>
        <v>0</v>
      </c>
    </row>
    <row r="28" spans="1:26" s="17" customFormat="1" ht="36" customHeight="1">
      <c r="A28" s="16" t="s">
        <v>149</v>
      </c>
      <c r="B28" s="16" t="s">
        <v>117</v>
      </c>
      <c r="C28" s="18">
        <v>0</v>
      </c>
      <c r="D28" s="18">
        <v>0</v>
      </c>
      <c r="E28" s="18">
        <v>0</v>
      </c>
      <c r="F28" s="18">
        <v>0</v>
      </c>
      <c r="G28" s="23"/>
      <c r="H28" s="23"/>
      <c r="I28" s="23"/>
      <c r="J28" s="23"/>
      <c r="K28" s="23"/>
      <c r="L28" s="23"/>
      <c r="M28" s="23"/>
      <c r="N28" s="23"/>
      <c r="O28" s="23"/>
      <c r="P28" s="23"/>
      <c r="Q28" s="23"/>
      <c r="R28" s="23"/>
      <c r="S28" s="23"/>
      <c r="T28" s="23"/>
      <c r="U28" s="23"/>
      <c r="V28" s="23"/>
      <c r="W28" s="23"/>
      <c r="X28" s="23"/>
      <c r="Y28" s="23"/>
      <c r="Z28" s="23"/>
    </row>
    <row r="29" spans="1:26" s="17" customFormat="1" ht="12">
      <c r="A29" s="16" t="s">
        <v>150</v>
      </c>
      <c r="B29" s="16" t="s">
        <v>118</v>
      </c>
      <c r="C29" s="18">
        <v>1</v>
      </c>
      <c r="D29" s="18">
        <v>1</v>
      </c>
      <c r="E29" s="18">
        <v>1</v>
      </c>
      <c r="F29" s="18">
        <v>1</v>
      </c>
      <c r="G29" s="23"/>
      <c r="H29" s="23"/>
      <c r="I29" s="23"/>
      <c r="J29" s="23"/>
      <c r="K29" s="23"/>
      <c r="L29" s="23"/>
      <c r="M29" s="23"/>
      <c r="N29" s="23"/>
      <c r="O29" s="23"/>
      <c r="P29" s="23"/>
      <c r="Q29" s="23"/>
      <c r="R29" s="23"/>
      <c r="S29" s="23"/>
      <c r="T29" s="23"/>
      <c r="U29" s="23"/>
      <c r="V29" s="23"/>
      <c r="W29" s="23"/>
      <c r="X29" s="23"/>
      <c r="Y29" s="23"/>
      <c r="Z29" s="23"/>
    </row>
    <row r="30" spans="1:6" s="17" customFormat="1" ht="12">
      <c r="A30" s="16"/>
      <c r="B30" s="16"/>
      <c r="C30" s="13"/>
      <c r="D30" s="13"/>
      <c r="E30" s="13"/>
      <c r="F30" s="13"/>
    </row>
    <row r="31" spans="1:26" s="17" customFormat="1" ht="24" customHeight="1">
      <c r="A31" s="16" t="s">
        <v>79</v>
      </c>
      <c r="B31" s="16" t="s">
        <v>119</v>
      </c>
      <c r="C31" s="13">
        <f aca="true" t="shared" si="8" ref="C31:Z31">C27+((1-C27)*C28)</f>
        <v>1</v>
      </c>
      <c r="D31" s="13">
        <f t="shared" si="8"/>
        <v>1</v>
      </c>
      <c r="E31" s="13">
        <f t="shared" si="8"/>
        <v>1</v>
      </c>
      <c r="F31" s="13">
        <f t="shared" si="8"/>
        <v>1</v>
      </c>
      <c r="G31" s="13">
        <f t="shared" si="8"/>
        <v>0</v>
      </c>
      <c r="H31" s="13">
        <f t="shared" si="8"/>
        <v>0</v>
      </c>
      <c r="I31" s="13">
        <f t="shared" si="8"/>
        <v>0</v>
      </c>
      <c r="J31" s="13">
        <f t="shared" si="8"/>
        <v>0</v>
      </c>
      <c r="K31" s="13">
        <f t="shared" si="8"/>
        <v>0</v>
      </c>
      <c r="L31" s="13">
        <f t="shared" si="8"/>
        <v>0</v>
      </c>
      <c r="M31" s="13">
        <f t="shared" si="8"/>
        <v>0</v>
      </c>
      <c r="N31" s="13">
        <f t="shared" si="8"/>
        <v>0</v>
      </c>
      <c r="O31" s="13">
        <f t="shared" si="8"/>
        <v>0</v>
      </c>
      <c r="P31" s="13">
        <f t="shared" si="8"/>
        <v>0</v>
      </c>
      <c r="Q31" s="13">
        <f t="shared" si="8"/>
        <v>0</v>
      </c>
      <c r="R31" s="13">
        <f t="shared" si="8"/>
        <v>0</v>
      </c>
      <c r="S31" s="13">
        <f t="shared" si="8"/>
        <v>0</v>
      </c>
      <c r="T31" s="13">
        <f t="shared" si="8"/>
        <v>0</v>
      </c>
      <c r="U31" s="13">
        <f t="shared" si="8"/>
        <v>0</v>
      </c>
      <c r="V31" s="13">
        <f t="shared" si="8"/>
        <v>0</v>
      </c>
      <c r="W31" s="13">
        <f t="shared" si="8"/>
        <v>0</v>
      </c>
      <c r="X31" s="13">
        <f t="shared" si="8"/>
        <v>0</v>
      </c>
      <c r="Y31" s="13">
        <f t="shared" si="8"/>
        <v>0</v>
      </c>
      <c r="Z31" s="13">
        <f t="shared" si="8"/>
        <v>0</v>
      </c>
    </row>
    <row r="32" spans="1:26" s="17" customFormat="1" ht="24" customHeight="1">
      <c r="A32" s="16" t="s">
        <v>80</v>
      </c>
      <c r="B32" s="16" t="s">
        <v>112</v>
      </c>
      <c r="C32" s="13">
        <f aca="true" t="shared" si="9" ref="C32:Z32">C27</f>
        <v>1</v>
      </c>
      <c r="D32" s="13">
        <f t="shared" si="9"/>
        <v>1</v>
      </c>
      <c r="E32" s="13">
        <f t="shared" si="9"/>
        <v>1</v>
      </c>
      <c r="F32" s="13">
        <f t="shared" si="9"/>
        <v>1</v>
      </c>
      <c r="G32" s="13" t="b">
        <f t="shared" si="9"/>
        <v>0</v>
      </c>
      <c r="H32" s="13" t="b">
        <f t="shared" si="9"/>
        <v>0</v>
      </c>
      <c r="I32" s="13" t="b">
        <f t="shared" si="9"/>
        <v>0</v>
      </c>
      <c r="J32" s="13" t="b">
        <f t="shared" si="9"/>
        <v>0</v>
      </c>
      <c r="K32" s="13" t="b">
        <f t="shared" si="9"/>
        <v>0</v>
      </c>
      <c r="L32" s="13" t="b">
        <f t="shared" si="9"/>
        <v>0</v>
      </c>
      <c r="M32" s="13" t="b">
        <f t="shared" si="9"/>
        <v>0</v>
      </c>
      <c r="N32" s="13" t="b">
        <f t="shared" si="9"/>
        <v>0</v>
      </c>
      <c r="O32" s="13" t="b">
        <f t="shared" si="9"/>
        <v>0</v>
      </c>
      <c r="P32" s="13" t="b">
        <f t="shared" si="9"/>
        <v>0</v>
      </c>
      <c r="Q32" s="13" t="b">
        <f t="shared" si="9"/>
        <v>0</v>
      </c>
      <c r="R32" s="13" t="b">
        <f t="shared" si="9"/>
        <v>0</v>
      </c>
      <c r="S32" s="13" t="b">
        <f t="shared" si="9"/>
        <v>0</v>
      </c>
      <c r="T32" s="13" t="b">
        <f t="shared" si="9"/>
        <v>0</v>
      </c>
      <c r="U32" s="13" t="b">
        <f t="shared" si="9"/>
        <v>0</v>
      </c>
      <c r="V32" s="13" t="b">
        <f t="shared" si="9"/>
        <v>0</v>
      </c>
      <c r="W32" s="13" t="b">
        <f t="shared" si="9"/>
        <v>0</v>
      </c>
      <c r="X32" s="13" t="b">
        <f t="shared" si="9"/>
        <v>0</v>
      </c>
      <c r="Y32" s="13" t="b">
        <f t="shared" si="9"/>
        <v>0</v>
      </c>
      <c r="Z32" s="13" t="b">
        <f t="shared" si="9"/>
        <v>0</v>
      </c>
    </row>
    <row r="33" spans="1:26" s="17" customFormat="1" ht="24" customHeight="1">
      <c r="A33" s="16" t="s">
        <v>81</v>
      </c>
      <c r="B33" s="16" t="s">
        <v>148</v>
      </c>
      <c r="C33" s="13">
        <f aca="true" t="shared" si="10" ref="C33:Z33">1-((1-C29)*(1-C28)*(1-C27))</f>
        <v>1</v>
      </c>
      <c r="D33" s="13">
        <f t="shared" si="10"/>
        <v>1</v>
      </c>
      <c r="E33" s="13">
        <f t="shared" si="10"/>
        <v>1</v>
      </c>
      <c r="F33" s="13">
        <f t="shared" si="10"/>
        <v>1</v>
      </c>
      <c r="G33" s="13">
        <f t="shared" si="10"/>
        <v>0</v>
      </c>
      <c r="H33" s="13">
        <f t="shared" si="10"/>
        <v>0</v>
      </c>
      <c r="I33" s="13">
        <f t="shared" si="10"/>
        <v>0</v>
      </c>
      <c r="J33" s="13">
        <f t="shared" si="10"/>
        <v>0</v>
      </c>
      <c r="K33" s="13">
        <f t="shared" si="10"/>
        <v>0</v>
      </c>
      <c r="L33" s="13">
        <f t="shared" si="10"/>
        <v>0</v>
      </c>
      <c r="M33" s="13">
        <f t="shared" si="10"/>
        <v>0</v>
      </c>
      <c r="N33" s="13">
        <f t="shared" si="10"/>
        <v>0</v>
      </c>
      <c r="O33" s="13">
        <f t="shared" si="10"/>
        <v>0</v>
      </c>
      <c r="P33" s="13">
        <f t="shared" si="10"/>
        <v>0</v>
      </c>
      <c r="Q33" s="13">
        <f t="shared" si="10"/>
        <v>0</v>
      </c>
      <c r="R33" s="13">
        <f t="shared" si="10"/>
        <v>0</v>
      </c>
      <c r="S33" s="13">
        <f t="shared" si="10"/>
        <v>0</v>
      </c>
      <c r="T33" s="13">
        <f t="shared" si="10"/>
        <v>0</v>
      </c>
      <c r="U33" s="13">
        <f t="shared" si="10"/>
        <v>0</v>
      </c>
      <c r="V33" s="13">
        <f t="shared" si="10"/>
        <v>0</v>
      </c>
      <c r="W33" s="13">
        <f t="shared" si="10"/>
        <v>0</v>
      </c>
      <c r="X33" s="13">
        <f t="shared" si="10"/>
        <v>0</v>
      </c>
      <c r="Y33" s="13">
        <f t="shared" si="10"/>
        <v>0</v>
      </c>
      <c r="Z33" s="13">
        <f t="shared" si="10"/>
        <v>0</v>
      </c>
    </row>
    <row r="34" ht="12" customHeight="1"/>
    <row r="35" ht="12" customHeight="1">
      <c r="A35" s="3" t="s">
        <v>86</v>
      </c>
    </row>
    <row r="36" spans="1:3" ht="24" customHeight="1">
      <c r="A36" s="2" t="s">
        <v>122</v>
      </c>
      <c r="B36" s="2" t="s">
        <v>78</v>
      </c>
      <c r="C36" s="14">
        <v>25</v>
      </c>
    </row>
    <row r="37" spans="1:3" ht="24" customHeight="1">
      <c r="A37" s="2" t="s">
        <v>125</v>
      </c>
      <c r="B37" s="2" t="s">
        <v>92</v>
      </c>
      <c r="C37" s="48">
        <f>C36/(SUM(C14:Z14))</f>
        <v>0.46296296296296297</v>
      </c>
    </row>
    <row r="38" ht="12" customHeight="1"/>
    <row r="39" spans="1:3" ht="12" customHeight="1">
      <c r="A39" s="2" t="s">
        <v>152</v>
      </c>
      <c r="B39" s="2" t="s">
        <v>23</v>
      </c>
      <c r="C39" s="49">
        <f>C37*(SUM(C17:Z17))+(SUM(C18:Z18))</f>
        <v>232.6851851851852</v>
      </c>
    </row>
    <row r="40" spans="1:8" ht="12" customHeight="1">
      <c r="A40" s="2" t="s">
        <v>153</v>
      </c>
      <c r="B40" s="2" t="s">
        <v>35</v>
      </c>
      <c r="C40" s="52">
        <f>SUM(C21:Z21)</f>
        <v>2400</v>
      </c>
      <c r="D40" s="62" t="s">
        <v>20</v>
      </c>
      <c r="E40" s="67"/>
      <c r="F40" s="67"/>
      <c r="G40" s="67"/>
      <c r="H40" s="67"/>
    </row>
    <row r="41" spans="4:8" ht="12">
      <c r="D41" s="67"/>
      <c r="E41" s="67"/>
      <c r="F41" s="67"/>
      <c r="G41" s="67"/>
      <c r="H41" s="67"/>
    </row>
    <row r="42" spans="1:8" ht="24" customHeight="1">
      <c r="A42" s="2" t="s">
        <v>91</v>
      </c>
      <c r="B42" s="2" t="s">
        <v>151</v>
      </c>
      <c r="C42" s="13">
        <f>C39/C40</f>
        <v>0.09695216049382717</v>
      </c>
      <c r="D42" s="67"/>
      <c r="E42" s="67"/>
      <c r="F42" s="67"/>
      <c r="G42" s="67"/>
      <c r="H42" s="67"/>
    </row>
    <row r="44" ht="12">
      <c r="A44" s="3" t="s">
        <v>105</v>
      </c>
    </row>
    <row r="45" spans="1:26" s="17" customFormat="1" ht="12" customHeight="1">
      <c r="A45" s="16" t="s">
        <v>101</v>
      </c>
      <c r="B45" s="16" t="s">
        <v>102</v>
      </c>
      <c r="C45" s="13">
        <f>IF(C25&gt;0,IF(C31&gt;0,IF(C32&gt;0,IF(C33&gt;0,(C31+$C42*C32-C25*C33)/C31))))</f>
        <v>0.9202854938271606</v>
      </c>
      <c r="D45" s="13">
        <f>IF(D25&gt;0,IF(D31&gt;0,IF(D32&gt;0,IF(D33&gt;0,(D31+$C42*D32-D25*D33)/D31))))</f>
        <v>1.0302854938271606</v>
      </c>
      <c r="E45" s="13">
        <f>IF(E25&gt;0,IF(E31&gt;0,IF(E32&gt;0,IF(E33&gt;0,(E31+$C42*E32-E25*E33)/E31))))</f>
        <v>0.8302854938271607</v>
      </c>
      <c r="F45" s="13">
        <f>IF(F25&gt;0,IF(F31&gt;0,IF(F32&gt;0,IF(F33&gt;0,(F31+$C42*F32-F25*F33)/F31))))</f>
        <v>1.0302854938271606</v>
      </c>
      <c r="G45" s="13" t="b">
        <f aca="true" t="shared" si="11" ref="G45:Z45">IF(G25&gt;0,IF(G31&gt;0,IF(G32&gt;0,IF(G33&gt;0,(G31+$C42*G32-G25*G33)/G31))))</f>
        <v>0</v>
      </c>
      <c r="H45" s="13" t="b">
        <f t="shared" si="11"/>
        <v>0</v>
      </c>
      <c r="I45" s="13" t="b">
        <f t="shared" si="11"/>
        <v>0</v>
      </c>
      <c r="J45" s="13" t="b">
        <f t="shared" si="11"/>
        <v>0</v>
      </c>
      <c r="K45" s="13" t="b">
        <f t="shared" si="11"/>
        <v>0</v>
      </c>
      <c r="L45" s="13" t="b">
        <f t="shared" si="11"/>
        <v>0</v>
      </c>
      <c r="M45" s="13" t="b">
        <f t="shared" si="11"/>
        <v>0</v>
      </c>
      <c r="N45" s="13" t="b">
        <f t="shared" si="11"/>
        <v>0</v>
      </c>
      <c r="O45" s="13" t="b">
        <f t="shared" si="11"/>
        <v>0</v>
      </c>
      <c r="P45" s="13" t="b">
        <f t="shared" si="11"/>
        <v>0</v>
      </c>
      <c r="Q45" s="13" t="b">
        <f t="shared" si="11"/>
        <v>0</v>
      </c>
      <c r="R45" s="13" t="b">
        <f t="shared" si="11"/>
        <v>0</v>
      </c>
      <c r="S45" s="13" t="b">
        <f t="shared" si="11"/>
        <v>0</v>
      </c>
      <c r="T45" s="13" t="b">
        <f t="shared" si="11"/>
        <v>0</v>
      </c>
      <c r="U45" s="13" t="b">
        <f t="shared" si="11"/>
        <v>0</v>
      </c>
      <c r="V45" s="13" t="b">
        <f t="shared" si="11"/>
        <v>0</v>
      </c>
      <c r="W45" s="13" t="b">
        <f t="shared" si="11"/>
        <v>0</v>
      </c>
      <c r="X45" s="13" t="b">
        <f t="shared" si="11"/>
        <v>0</v>
      </c>
      <c r="Y45" s="13" t="b">
        <f t="shared" si="11"/>
        <v>0</v>
      </c>
      <c r="Z45" s="13" t="b">
        <f t="shared" si="11"/>
        <v>0</v>
      </c>
    </row>
    <row r="46" spans="1:6" s="17" customFormat="1" ht="12">
      <c r="A46" s="16" t="s">
        <v>103</v>
      </c>
      <c r="B46" s="16" t="s">
        <v>104</v>
      </c>
      <c r="C46" s="48">
        <f>MIN(C45:Z45)</f>
        <v>0.8302854938271607</v>
      </c>
      <c r="D46" s="13"/>
      <c r="E46" s="13"/>
      <c r="F46" s="13"/>
    </row>
    <row r="47" ht="12">
      <c r="E47" s="50" t="s">
        <v>29</v>
      </c>
    </row>
    <row r="48" spans="1:6" ht="12">
      <c r="A48" s="53" t="s">
        <v>77</v>
      </c>
      <c r="B48" s="54" t="s">
        <v>24</v>
      </c>
      <c r="C48" s="55">
        <f>C39/C46</f>
        <v>280.24720040890287</v>
      </c>
      <c r="E48" s="56">
        <f>C48/C40</f>
        <v>0.11676966683704286</v>
      </c>
      <c r="F48" s="51" t="s">
        <v>3</v>
      </c>
    </row>
    <row r="51" spans="1:6" s="22" customFormat="1" ht="6" customHeight="1">
      <c r="A51" s="20"/>
      <c r="B51" s="20"/>
      <c r="C51" s="21"/>
      <c r="D51" s="21"/>
      <c r="E51" s="21"/>
      <c r="F51" s="21"/>
    </row>
    <row r="52" spans="2:4" ht="24">
      <c r="B52" s="11" t="s">
        <v>126</v>
      </c>
      <c r="C52" s="12" t="s">
        <v>13</v>
      </c>
      <c r="D52" s="12" t="s">
        <v>14</v>
      </c>
    </row>
    <row r="53" spans="2:4" ht="12">
      <c r="B53" t="s">
        <v>140</v>
      </c>
      <c r="C53">
        <v>5</v>
      </c>
      <c r="D53">
        <v>0.9</v>
      </c>
    </row>
    <row r="54" spans="2:4" ht="12">
      <c r="B54" t="s">
        <v>55</v>
      </c>
      <c r="C54">
        <v>2.5</v>
      </c>
      <c r="D54">
        <v>0.3</v>
      </c>
    </row>
    <row r="55" spans="2:4" ht="12">
      <c r="B55" t="s">
        <v>74</v>
      </c>
      <c r="C55">
        <v>2.5</v>
      </c>
      <c r="D55">
        <v>0.3</v>
      </c>
    </row>
    <row r="56" spans="2:4" ht="12">
      <c r="B56" t="s">
        <v>64</v>
      </c>
      <c r="C56">
        <v>7.5</v>
      </c>
      <c r="D56">
        <v>0.3</v>
      </c>
    </row>
    <row r="57" spans="2:4" ht="12">
      <c r="B57" t="s">
        <v>42</v>
      </c>
      <c r="C57">
        <v>2.5</v>
      </c>
      <c r="D57">
        <v>0.3</v>
      </c>
    </row>
    <row r="58" spans="2:4" ht="12">
      <c r="B58" t="s">
        <v>38</v>
      </c>
      <c r="C58">
        <v>3.8</v>
      </c>
      <c r="D58">
        <v>0.9</v>
      </c>
    </row>
    <row r="59" spans="2:4" ht="12">
      <c r="B59" t="s">
        <v>65</v>
      </c>
      <c r="C59">
        <v>10</v>
      </c>
      <c r="D59">
        <v>0.6</v>
      </c>
    </row>
    <row r="60" spans="2:4" ht="12">
      <c r="B60" t="s">
        <v>69</v>
      </c>
      <c r="C60">
        <v>2.5</v>
      </c>
      <c r="D60">
        <v>0.3</v>
      </c>
    </row>
    <row r="61" spans="2:4" ht="12">
      <c r="B61" t="s">
        <v>134</v>
      </c>
      <c r="C61">
        <v>3.8</v>
      </c>
      <c r="D61">
        <v>0.3</v>
      </c>
    </row>
    <row r="62" spans="2:4" ht="12">
      <c r="B62" t="s">
        <v>10</v>
      </c>
      <c r="C62">
        <v>5</v>
      </c>
      <c r="D62">
        <v>0.6</v>
      </c>
    </row>
    <row r="63" spans="2:4" ht="12">
      <c r="B63" t="s">
        <v>37</v>
      </c>
      <c r="C63">
        <v>3.8</v>
      </c>
      <c r="D63">
        <v>0.9</v>
      </c>
    </row>
    <row r="64" spans="2:4" ht="12">
      <c r="B64" t="s">
        <v>131</v>
      </c>
      <c r="C64">
        <v>2.5</v>
      </c>
      <c r="D64">
        <v>0.6</v>
      </c>
    </row>
    <row r="65" spans="2:4" ht="12">
      <c r="B65" t="s">
        <v>137</v>
      </c>
      <c r="C65">
        <v>5</v>
      </c>
      <c r="D65">
        <v>0.6</v>
      </c>
    </row>
    <row r="66" spans="2:4" ht="12">
      <c r="B66" t="s">
        <v>136</v>
      </c>
      <c r="C66">
        <v>5</v>
      </c>
      <c r="D66">
        <v>0.6</v>
      </c>
    </row>
    <row r="67" spans="2:4" ht="12">
      <c r="B67" t="s">
        <v>110</v>
      </c>
      <c r="C67">
        <v>3.8</v>
      </c>
      <c r="D67">
        <v>0.3</v>
      </c>
    </row>
    <row r="68" spans="2:4" ht="12">
      <c r="B68" t="s">
        <v>49</v>
      </c>
      <c r="C68">
        <v>2.5</v>
      </c>
      <c r="D68">
        <v>0.3</v>
      </c>
    </row>
    <row r="69" spans="2:4" ht="12">
      <c r="B69" t="s">
        <v>144</v>
      </c>
      <c r="C69">
        <v>5</v>
      </c>
      <c r="D69">
        <v>0.6</v>
      </c>
    </row>
    <row r="70" spans="2:4" ht="12">
      <c r="B70" t="s">
        <v>39</v>
      </c>
      <c r="C70">
        <v>2.5</v>
      </c>
      <c r="D70">
        <v>0.3</v>
      </c>
    </row>
    <row r="71" spans="2:4" ht="12">
      <c r="B71" t="s">
        <v>40</v>
      </c>
      <c r="C71">
        <v>0</v>
      </c>
      <c r="D71">
        <v>0.3</v>
      </c>
    </row>
    <row r="72" spans="2:4" ht="12">
      <c r="B72" t="s">
        <v>56</v>
      </c>
      <c r="C72">
        <v>2.5</v>
      </c>
      <c r="D72">
        <v>0.3</v>
      </c>
    </row>
    <row r="73" spans="2:4" ht="12">
      <c r="B73" t="s">
        <v>135</v>
      </c>
      <c r="C73">
        <v>5</v>
      </c>
      <c r="D73">
        <v>0.9</v>
      </c>
    </row>
    <row r="74" spans="2:4" ht="12">
      <c r="B74" t="s">
        <v>132</v>
      </c>
      <c r="C74">
        <v>2.5</v>
      </c>
      <c r="D74">
        <v>0.3</v>
      </c>
    </row>
    <row r="75" spans="2:4" ht="12">
      <c r="B75" t="s">
        <v>7</v>
      </c>
      <c r="C75">
        <v>10</v>
      </c>
      <c r="D75">
        <v>0.3</v>
      </c>
    </row>
    <row r="76" spans="2:4" ht="12">
      <c r="B76" t="s">
        <v>11</v>
      </c>
      <c r="C76">
        <v>3.8</v>
      </c>
      <c r="D76">
        <v>0.9</v>
      </c>
    </row>
    <row r="77" spans="2:4" ht="12">
      <c r="B77" t="s">
        <v>12</v>
      </c>
      <c r="C77">
        <v>3.8</v>
      </c>
      <c r="D77">
        <v>0.9</v>
      </c>
    </row>
    <row r="78" spans="2:4" ht="12">
      <c r="B78" t="s">
        <v>133</v>
      </c>
      <c r="C78">
        <v>2.5</v>
      </c>
      <c r="D78">
        <v>0.3</v>
      </c>
    </row>
    <row r="79" spans="2:4" ht="12">
      <c r="B79" t="s">
        <v>75</v>
      </c>
      <c r="C79">
        <v>0</v>
      </c>
      <c r="D79">
        <v>0.3</v>
      </c>
    </row>
    <row r="80" spans="2:4" ht="12">
      <c r="B80" t="s">
        <v>8</v>
      </c>
      <c r="C80">
        <v>10</v>
      </c>
      <c r="D80">
        <v>0.3</v>
      </c>
    </row>
    <row r="81" spans="2:4" ht="12">
      <c r="B81" t="s">
        <v>9</v>
      </c>
      <c r="C81">
        <v>10</v>
      </c>
      <c r="D81">
        <v>0.3</v>
      </c>
    </row>
    <row r="82" spans="2:4" ht="12">
      <c r="B82" t="s">
        <v>138</v>
      </c>
      <c r="C82">
        <v>3.8</v>
      </c>
      <c r="D82">
        <v>0.3</v>
      </c>
    </row>
    <row r="83" spans="2:4" ht="12">
      <c r="B83" t="s">
        <v>139</v>
      </c>
      <c r="C83">
        <v>3.8</v>
      </c>
      <c r="D83">
        <v>0.3</v>
      </c>
    </row>
    <row r="84" spans="2:4" ht="12">
      <c r="B84" t="s">
        <v>57</v>
      </c>
      <c r="C84">
        <v>2.5</v>
      </c>
      <c r="D84">
        <v>0.3</v>
      </c>
    </row>
    <row r="85" spans="2:4" ht="12">
      <c r="B85" t="s">
        <v>58</v>
      </c>
      <c r="C85">
        <v>2.5</v>
      </c>
      <c r="D85">
        <v>0.6</v>
      </c>
    </row>
    <row r="86" spans="2:4" ht="12">
      <c r="B86" t="s">
        <v>59</v>
      </c>
      <c r="C86">
        <v>2.5</v>
      </c>
      <c r="D86">
        <v>0.3</v>
      </c>
    </row>
    <row r="87" spans="2:4" ht="12">
      <c r="B87" t="s">
        <v>43</v>
      </c>
      <c r="C87">
        <v>3.8</v>
      </c>
      <c r="D87">
        <v>0.3</v>
      </c>
    </row>
    <row r="88" spans="2:4" ht="12">
      <c r="B88" t="s">
        <v>47</v>
      </c>
      <c r="C88">
        <v>2.5</v>
      </c>
      <c r="D88">
        <v>0.3</v>
      </c>
    </row>
    <row r="89" spans="2:4" ht="12">
      <c r="B89" t="s">
        <v>63</v>
      </c>
      <c r="C89">
        <v>3.8</v>
      </c>
      <c r="D89">
        <v>0.3</v>
      </c>
    </row>
    <row r="90" spans="2:4" ht="12">
      <c r="B90" t="s">
        <v>143</v>
      </c>
      <c r="C90">
        <v>5</v>
      </c>
      <c r="D90">
        <v>0.6</v>
      </c>
    </row>
    <row r="91" spans="2:4" ht="12">
      <c r="B91" t="s">
        <v>73</v>
      </c>
      <c r="C91">
        <v>2.5</v>
      </c>
      <c r="D91">
        <v>0.3</v>
      </c>
    </row>
    <row r="92" spans="2:4" ht="12">
      <c r="B92" t="s">
        <v>146</v>
      </c>
      <c r="C92">
        <v>3.8</v>
      </c>
      <c r="D92">
        <v>0.3</v>
      </c>
    </row>
    <row r="93" spans="2:4" ht="12">
      <c r="B93" t="s">
        <v>60</v>
      </c>
      <c r="C93">
        <v>3.8</v>
      </c>
      <c r="D93">
        <v>0.6</v>
      </c>
    </row>
    <row r="94" spans="2:4" ht="12">
      <c r="B94" t="s">
        <v>61</v>
      </c>
      <c r="C94">
        <v>3.8</v>
      </c>
      <c r="D94">
        <v>0.3</v>
      </c>
    </row>
    <row r="95" spans="2:4" ht="12">
      <c r="B95" t="s">
        <v>145</v>
      </c>
      <c r="C95">
        <v>5</v>
      </c>
      <c r="D95">
        <v>0.3</v>
      </c>
    </row>
    <row r="96" spans="2:4" ht="12">
      <c r="B96" t="s">
        <v>70</v>
      </c>
      <c r="C96">
        <v>2.5</v>
      </c>
      <c r="D96">
        <v>0.3</v>
      </c>
    </row>
    <row r="97" spans="2:4" ht="12">
      <c r="B97" t="s">
        <v>66</v>
      </c>
      <c r="C97">
        <v>3.8</v>
      </c>
      <c r="D97">
        <v>0.9</v>
      </c>
    </row>
    <row r="98" spans="2:4" ht="12">
      <c r="B98" t="s">
        <v>50</v>
      </c>
      <c r="C98">
        <v>2.5</v>
      </c>
      <c r="D98">
        <v>0.9</v>
      </c>
    </row>
    <row r="99" spans="2:4" ht="12">
      <c r="B99" t="s">
        <v>51</v>
      </c>
      <c r="C99">
        <v>2.5</v>
      </c>
      <c r="D99">
        <v>0.6</v>
      </c>
    </row>
    <row r="100" spans="2:4" ht="12">
      <c r="B100" t="s">
        <v>71</v>
      </c>
      <c r="C100">
        <v>2.5</v>
      </c>
      <c r="D100">
        <v>0.3</v>
      </c>
    </row>
    <row r="101" spans="2:4" ht="12">
      <c r="B101" t="s">
        <v>45</v>
      </c>
      <c r="C101">
        <v>2.5</v>
      </c>
      <c r="D101">
        <v>0.3</v>
      </c>
    </row>
    <row r="102" spans="2:4" ht="12">
      <c r="B102" t="s">
        <v>36</v>
      </c>
      <c r="C102">
        <v>3.8</v>
      </c>
      <c r="D102">
        <v>0.9</v>
      </c>
    </row>
    <row r="103" spans="2:4" ht="12">
      <c r="B103" t="s">
        <v>62</v>
      </c>
      <c r="C103">
        <v>3.8</v>
      </c>
      <c r="D103">
        <v>0.6</v>
      </c>
    </row>
    <row r="104" spans="2:4" ht="12">
      <c r="B104" t="s">
        <v>141</v>
      </c>
      <c r="C104">
        <v>5</v>
      </c>
      <c r="D104">
        <v>0.9</v>
      </c>
    </row>
    <row r="105" spans="2:4" ht="12">
      <c r="B105" t="s">
        <v>52</v>
      </c>
      <c r="C105">
        <v>0</v>
      </c>
      <c r="D105">
        <v>0.6</v>
      </c>
    </row>
    <row r="106" spans="2:4" ht="12">
      <c r="B106" t="s">
        <v>5</v>
      </c>
      <c r="C106">
        <v>3.8</v>
      </c>
      <c r="D106">
        <v>0.3</v>
      </c>
    </row>
    <row r="107" spans="2:4" ht="12">
      <c r="B107" t="s">
        <v>72</v>
      </c>
      <c r="C107">
        <v>0</v>
      </c>
      <c r="D107">
        <v>0.3</v>
      </c>
    </row>
    <row r="108" spans="2:4" ht="12">
      <c r="B108" t="s">
        <v>120</v>
      </c>
      <c r="C108">
        <v>5</v>
      </c>
      <c r="D108">
        <v>0.3</v>
      </c>
    </row>
    <row r="109" spans="2:4" ht="12">
      <c r="B109" t="s">
        <v>41</v>
      </c>
      <c r="C109">
        <v>0</v>
      </c>
      <c r="D109">
        <v>0.6</v>
      </c>
    </row>
    <row r="110" spans="2:4" ht="12">
      <c r="B110" t="s">
        <v>67</v>
      </c>
      <c r="C110">
        <v>3.8</v>
      </c>
      <c r="D110">
        <v>0.3</v>
      </c>
    </row>
    <row r="111" spans="2:4" ht="12">
      <c r="B111" t="s">
        <v>6</v>
      </c>
      <c r="C111">
        <v>0</v>
      </c>
      <c r="D111">
        <v>2.4</v>
      </c>
    </row>
    <row r="112" spans="2:4" ht="12">
      <c r="B112" t="s">
        <v>46</v>
      </c>
      <c r="C112">
        <v>2.5</v>
      </c>
      <c r="D112">
        <v>0.3</v>
      </c>
    </row>
    <row r="113" spans="2:4" ht="12">
      <c r="B113" t="s">
        <v>53</v>
      </c>
      <c r="C113">
        <v>3.8</v>
      </c>
      <c r="D113">
        <v>0.3</v>
      </c>
    </row>
    <row r="114" spans="2:4" ht="12">
      <c r="B114" t="s">
        <v>54</v>
      </c>
      <c r="C114">
        <v>0</v>
      </c>
      <c r="D114">
        <v>0.3</v>
      </c>
    </row>
    <row r="115" spans="2:4" ht="12">
      <c r="B115" t="s">
        <v>142</v>
      </c>
      <c r="C115">
        <v>5</v>
      </c>
      <c r="D115">
        <v>0.9</v>
      </c>
    </row>
  </sheetData>
  <sheetProtection/>
  <mergeCells count="4">
    <mergeCell ref="A3:B3"/>
    <mergeCell ref="A1:G1"/>
    <mergeCell ref="A10:B10"/>
    <mergeCell ref="D40:H42"/>
  </mergeCells>
  <dataValidations count="1">
    <dataValidation type="list" allowBlank="1" showInputMessage="1" showErrorMessage="1" sqref="C12:Z12">
      <formula1>$B$53:$B$1016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 IAQ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 reviewer</dc:creator>
  <cp:keywords/>
  <dc:description/>
  <cp:lastModifiedBy>Sigman, Emily</cp:lastModifiedBy>
  <dcterms:created xsi:type="dcterms:W3CDTF">2002-08-07T16:20:29Z</dcterms:created>
  <dcterms:modified xsi:type="dcterms:W3CDTF">2017-08-11T14:45:59Z</dcterms:modified>
  <cp:category/>
  <cp:version/>
  <cp:contentType/>
  <cp:contentStatus/>
</cp:coreProperties>
</file>